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home\02財務部\01財政課\■契約検査係\工事検査係\週休2日工事\◆HomePage掲載資料\北上市休日取得計画表兼実施報告書\"/>
    </mc:Choice>
  </mc:AlternateContent>
  <xr:revisionPtr revIDLastSave="0" documentId="13_ncr:1_{C92CAF65-0083-4DF4-9A2A-092FA73BACF2}" xr6:coauthVersionLast="47" xr6:coauthVersionMax="47" xr10:uidLastSave="{00000000-0000-0000-0000-000000000000}"/>
  <bookViews>
    <workbookView xWindow="6165" yWindow="1515" windowWidth="20835" windowHeight="13380" xr2:uid="{00000000-000D-0000-FFFF-FFFF00000000}"/>
  </bookViews>
  <sheets>
    <sheet name="はじめに" sheetId="7" r:id="rId1"/>
    <sheet name="様式" sheetId="3" r:id="rId2"/>
    <sheet name="様式記入例" sheetId="8" r:id="rId3"/>
  </sheets>
  <definedNames>
    <definedName name="_xlnm._FilterDatabase" localSheetId="1" hidden="1">様式!$A$9:$AH$130</definedName>
    <definedName name="_xlnm.Print_Area" localSheetId="0">はじめに!$A$1:$X$73</definedName>
    <definedName name="_xlnm.Print_Area" localSheetId="1">様式!$A$1:$AH$149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3" l="1"/>
  <c r="AE15" i="3"/>
  <c r="AF15" i="3"/>
  <c r="AG15" i="3"/>
  <c r="AH21" i="3"/>
  <c r="AF21" i="3"/>
  <c r="AH27" i="3"/>
  <c r="AF27" i="3"/>
  <c r="AH33" i="3"/>
  <c r="AF33" i="3"/>
  <c r="AH39" i="3"/>
  <c r="AF39" i="3"/>
  <c r="AH45" i="3"/>
  <c r="AF45" i="3"/>
  <c r="AH129" i="3"/>
  <c r="AF129" i="3"/>
  <c r="AH123" i="3"/>
  <c r="AF123" i="3"/>
  <c r="AH117" i="3"/>
  <c r="AF117" i="3"/>
  <c r="AH111" i="3"/>
  <c r="AF111" i="3"/>
  <c r="AH105" i="3"/>
  <c r="AF105" i="3"/>
  <c r="AH99" i="3"/>
  <c r="AF99" i="3"/>
  <c r="AH93" i="3"/>
  <c r="AF93" i="3"/>
  <c r="AH87" i="3"/>
  <c r="AF87" i="3"/>
  <c r="AH81" i="3"/>
  <c r="AF81" i="3"/>
  <c r="AH75" i="3"/>
  <c r="AF75" i="3"/>
  <c r="AH69" i="3"/>
  <c r="AF69" i="3"/>
  <c r="AH63" i="3"/>
  <c r="AF63" i="3"/>
  <c r="AH57" i="3"/>
  <c r="AF57" i="3"/>
  <c r="AF51" i="3"/>
  <c r="AH51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D127" i="3"/>
  <c r="D126" i="3"/>
  <c r="D125" i="3"/>
  <c r="D121" i="3"/>
  <c r="D120" i="3"/>
  <c r="D119" i="3"/>
  <c r="D115" i="3"/>
  <c r="D114" i="3"/>
  <c r="D113" i="3"/>
  <c r="D109" i="3"/>
  <c r="D108" i="3"/>
  <c r="D107" i="3"/>
  <c r="D103" i="3"/>
  <c r="D102" i="3"/>
  <c r="D101" i="3"/>
  <c r="D97" i="3"/>
  <c r="D96" i="3"/>
  <c r="D95" i="3"/>
  <c r="D91" i="3"/>
  <c r="D90" i="3"/>
  <c r="D89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D85" i="3"/>
  <c r="D84" i="3"/>
  <c r="D83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D79" i="3"/>
  <c r="D78" i="3"/>
  <c r="D77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D73" i="3"/>
  <c r="D72" i="3"/>
  <c r="D71" i="3"/>
  <c r="C127" i="3"/>
  <c r="C126" i="3"/>
  <c r="C125" i="3"/>
  <c r="C121" i="3"/>
  <c r="C120" i="3"/>
  <c r="C119" i="3"/>
  <c r="C115" i="3"/>
  <c r="C114" i="3"/>
  <c r="C113" i="3"/>
  <c r="C109" i="3"/>
  <c r="C108" i="3"/>
  <c r="C107" i="3"/>
  <c r="C103" i="3"/>
  <c r="C102" i="3"/>
  <c r="C101" i="3"/>
  <c r="C97" i="3"/>
  <c r="C96" i="3"/>
  <c r="C95" i="3"/>
  <c r="C91" i="3"/>
  <c r="C90" i="3"/>
  <c r="C89" i="3"/>
  <c r="C85" i="3"/>
  <c r="C84" i="3"/>
  <c r="C83" i="3"/>
  <c r="C79" i="3"/>
  <c r="C78" i="3"/>
  <c r="C77" i="3"/>
  <c r="C73" i="3"/>
  <c r="C72" i="3"/>
  <c r="C71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D67" i="3"/>
  <c r="D66" i="3"/>
  <c r="D65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D61" i="3"/>
  <c r="D60" i="3"/>
  <c r="D59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D55" i="3"/>
  <c r="D54" i="3"/>
  <c r="D53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D49" i="3"/>
  <c r="D48" i="3"/>
  <c r="D47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D41" i="3"/>
  <c r="D42" i="3"/>
  <c r="D43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D37" i="3"/>
  <c r="D36" i="3"/>
  <c r="D35" i="3"/>
  <c r="C66" i="3"/>
  <c r="C67" i="3"/>
  <c r="C65" i="3"/>
  <c r="C61" i="3"/>
  <c r="C60" i="3"/>
  <c r="C59" i="3"/>
  <c r="C55" i="3"/>
  <c r="C54" i="3"/>
  <c r="C53" i="3"/>
  <c r="C49" i="3"/>
  <c r="C48" i="3"/>
  <c r="C47" i="3"/>
  <c r="C43" i="3"/>
  <c r="C42" i="3"/>
  <c r="C41" i="3"/>
  <c r="C37" i="3"/>
  <c r="C36" i="3"/>
  <c r="C35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D31" i="3"/>
  <c r="D30" i="3"/>
  <c r="D29" i="3"/>
  <c r="C31" i="3"/>
  <c r="C30" i="3"/>
  <c r="C25" i="3"/>
  <c r="C29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D25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D24" i="3"/>
  <c r="D23" i="3"/>
  <c r="C24" i="3"/>
  <c r="C23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D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D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D19" i="3"/>
  <c r="C19" i="3" l="1"/>
  <c r="C13" i="3"/>
  <c r="C18" i="3" l="1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D12" i="3"/>
  <c r="C12" i="3"/>
  <c r="C17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H11" i="3"/>
  <c r="I11" i="3"/>
  <c r="J11" i="3"/>
  <c r="K11" i="3"/>
  <c r="L11" i="3"/>
  <c r="M11" i="3"/>
  <c r="N11" i="3"/>
  <c r="O11" i="3"/>
  <c r="P11" i="3"/>
  <c r="F11" i="3"/>
  <c r="G11" i="3"/>
  <c r="E11" i="3"/>
  <c r="D11" i="3"/>
  <c r="C11" i="3"/>
  <c r="AK16" i="3" l="1"/>
  <c r="AE16" i="3" s="1"/>
  <c r="AE21" i="3" s="1"/>
  <c r="AI57" i="3"/>
  <c r="AK7" i="3" l="1"/>
  <c r="AK22" i="3" l="1"/>
  <c r="AE22" i="3" s="1"/>
  <c r="AE27" i="3" s="1"/>
  <c r="AK28" i="3" l="1"/>
  <c r="AE28" i="3" s="1"/>
  <c r="AE33" i="3" s="1"/>
  <c r="AK34" i="3" l="1"/>
  <c r="AE34" i="3" s="1"/>
  <c r="AE39" i="3" s="1"/>
  <c r="AK40" i="3" l="1"/>
  <c r="AE40" i="3" s="1"/>
  <c r="AE45" i="3" s="1"/>
  <c r="AK46" i="3" l="1"/>
  <c r="AE46" i="3" l="1"/>
  <c r="AE51" i="3" s="1"/>
  <c r="AK52" i="3" s="1"/>
  <c r="AE52" i="3" s="1"/>
  <c r="AE57" i="3" s="1"/>
  <c r="AE58" i="3" s="1"/>
  <c r="AE63" i="3" s="1"/>
  <c r="AE64" i="3" s="1"/>
  <c r="AE69" i="3" s="1"/>
  <c r="AE70" i="3" s="1"/>
  <c r="AE75" i="3" s="1"/>
  <c r="AE76" i="3" s="1"/>
  <c r="AE81" i="3" s="1"/>
  <c r="AE82" i="3" s="1"/>
  <c r="AE87" i="3" s="1"/>
  <c r="AE88" i="3" s="1"/>
  <c r="AE93" i="3" s="1"/>
  <c r="AE94" i="3" s="1"/>
  <c r="AE99" i="3" s="1"/>
  <c r="AE100" i="3" s="1"/>
  <c r="AE105" i="3" s="1"/>
  <c r="AE106" i="3" s="1"/>
  <c r="AE111" i="3" s="1"/>
  <c r="AE112" i="3" s="1"/>
  <c r="AE117" i="3" s="1"/>
  <c r="AE118" i="3" s="1"/>
  <c r="AE123" i="3" s="1"/>
  <c r="AE124" i="3" s="1"/>
  <c r="AE129" i="3" s="1"/>
  <c r="AE130" i="3" s="1"/>
  <c r="AE134" i="3"/>
  <c r="AK58" i="3" l="1"/>
  <c r="AK64" i="3" l="1"/>
  <c r="AK70" i="3" l="1"/>
  <c r="AK76" i="3" l="1"/>
  <c r="AK82" i="3" l="1"/>
  <c r="AK88" i="3" l="1"/>
  <c r="AK94" i="3" l="1"/>
  <c r="AK100" i="3" l="1"/>
  <c r="AK106" i="3" l="1"/>
  <c r="AK112" i="3" l="1"/>
  <c r="AK118" i="3" l="1"/>
  <c r="AK124" i="3" l="1"/>
  <c r="AK130" i="3" l="1"/>
  <c r="AE133" i="3"/>
  <c r="AE135" i="3" s="1"/>
  <c r="AE137" i="3" s="1"/>
  <c r="AE138" i="3" s="1"/>
  <c r="AG134" i="3" l="1"/>
  <c r="AL16" i="3"/>
  <c r="AG16" i="3" l="1"/>
  <c r="AG21" i="3" s="1"/>
  <c r="AL22" i="3" s="1"/>
  <c r="AG22" i="3" s="1"/>
  <c r="AG27" i="3" s="1"/>
  <c r="AL28" i="3" s="1"/>
  <c r="AG28" i="3" s="1"/>
  <c r="AG33" i="3" s="1"/>
  <c r="AL34" i="3" l="1"/>
  <c r="AG34" i="3" s="1"/>
  <c r="AG39" i="3" s="1"/>
  <c r="AL40" i="3" l="1"/>
  <c r="AG40" i="3" s="1"/>
  <c r="AG45" i="3" s="1"/>
  <c r="AL46" i="3" l="1"/>
  <c r="AG46" i="3" l="1"/>
  <c r="AG51" i="3" s="1"/>
  <c r="AL52" i="3" s="1"/>
  <c r="AG52" i="3" s="1"/>
  <c r="AG57" i="3" s="1"/>
  <c r="AG58" i="3" s="1"/>
  <c r="AG63" i="3" s="1"/>
  <c r="AG64" i="3" s="1"/>
  <c r="AG69" i="3" s="1"/>
  <c r="AG70" i="3" s="1"/>
  <c r="AG75" i="3" s="1"/>
  <c r="AG76" i="3" s="1"/>
  <c r="AG81" i="3" s="1"/>
  <c r="AG82" i="3" s="1"/>
  <c r="AG87" i="3" s="1"/>
  <c r="AG88" i="3" s="1"/>
  <c r="AG93" i="3" s="1"/>
  <c r="AG94" i="3" s="1"/>
  <c r="AG99" i="3" s="1"/>
  <c r="AG100" i="3" s="1"/>
  <c r="AG105" i="3" s="1"/>
  <c r="AG106" i="3" s="1"/>
  <c r="AG111" i="3" s="1"/>
  <c r="AG112" i="3" s="1"/>
  <c r="AG117" i="3" s="1"/>
  <c r="AG118" i="3" s="1"/>
  <c r="AG123" i="3" s="1"/>
  <c r="AG124" i="3" s="1"/>
  <c r="AG129" i="3" s="1"/>
  <c r="AG130" i="3" s="1"/>
  <c r="AL58" i="3" l="1"/>
  <c r="AL64" i="3" l="1"/>
  <c r="AL70" i="3" s="1"/>
  <c r="AL76" i="3" s="1"/>
  <c r="AL82" i="3" l="1"/>
  <c r="AL88" i="3" l="1"/>
  <c r="AL94" i="3" l="1"/>
  <c r="AL100" i="3" l="1"/>
  <c r="AL106" i="3" l="1"/>
  <c r="AL112" i="3" l="1"/>
  <c r="AL118" i="3" l="1"/>
  <c r="AL124" i="3" l="1"/>
  <c r="AG133" i="3" l="1"/>
  <c r="AG135" i="3" s="1"/>
  <c r="AG137" i="3" s="1"/>
  <c r="Z139" i="3" s="1"/>
  <c r="AL130" i="3" l="1"/>
  <c r="AG138" i="3"/>
  <c r="Z140" i="3" l="1"/>
  <c r="AG139" i="3"/>
  <c r="AG140" i="3"/>
</calcChain>
</file>

<file path=xl/sharedStrings.xml><?xml version="1.0" encoding="utf-8"?>
<sst xmlns="http://schemas.openxmlformats.org/spreadsheetml/2006/main" count="586" uniqueCount="167">
  <si>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</si>
  <si>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</si>
  <si>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</si>
  <si>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</si>
  <si>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</si>
  <si>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</si>
  <si>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１周期</t>
    <rPh sb="1" eb="3">
      <t>シュウキ</t>
    </rPh>
    <phoneticPr fontId="1"/>
  </si>
  <si>
    <t>３周期</t>
    <rPh sb="1" eb="3">
      <t>シュウキ</t>
    </rPh>
    <phoneticPr fontId="1"/>
  </si>
  <si>
    <t>４周期</t>
    <rPh sb="1" eb="3">
      <t>シュウキ</t>
    </rPh>
    <phoneticPr fontId="1"/>
  </si>
  <si>
    <t>５周期</t>
    <rPh sb="1" eb="3">
      <t>シュウキ</t>
    </rPh>
    <phoneticPr fontId="1"/>
  </si>
  <si>
    <t>６周期</t>
    <rPh sb="1" eb="3">
      <t>シュウキ</t>
    </rPh>
    <phoneticPr fontId="1"/>
  </si>
  <si>
    <t>７周期</t>
    <rPh sb="1" eb="3">
      <t>シュウキ</t>
    </rPh>
    <phoneticPr fontId="1"/>
  </si>
  <si>
    <t>８周期</t>
    <rPh sb="1" eb="3">
      <t>シュウキ</t>
    </rPh>
    <phoneticPr fontId="1"/>
  </si>
  <si>
    <t>９周期</t>
    <rPh sb="1" eb="3">
      <t>シュウキ</t>
    </rPh>
    <phoneticPr fontId="1"/>
  </si>
  <si>
    <t>１０周期</t>
    <rPh sb="2" eb="4">
      <t>シュウキ</t>
    </rPh>
    <phoneticPr fontId="1"/>
  </si>
  <si>
    <t>１１周期</t>
    <rPh sb="2" eb="4">
      <t>シュウキ</t>
    </rPh>
    <phoneticPr fontId="1"/>
  </si>
  <si>
    <t>１２周期</t>
    <rPh sb="2" eb="4">
      <t>シュウキ</t>
    </rPh>
    <phoneticPr fontId="1"/>
  </si>
  <si>
    <t>１３周期</t>
    <rPh sb="2" eb="4">
      <t>シュウキ</t>
    </rPh>
    <phoneticPr fontId="1"/>
  </si>
  <si>
    <t>１４周期</t>
    <rPh sb="2" eb="4">
      <t>シュウキ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</si>
  <si>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</si>
  <si>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</si>
  <si>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</si>
  <si>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</si>
  <si>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対象日数</t>
    <rPh sb="0" eb="2">
      <t>タイショウ</t>
    </rPh>
    <rPh sb="2" eb="4">
      <t>ニッスウ</t>
    </rPh>
    <phoneticPr fontId="1"/>
  </si>
  <si>
    <t>休暇予定日数</t>
    <rPh sb="0" eb="2">
      <t>キュウカ</t>
    </rPh>
    <rPh sb="2" eb="4">
      <t>ヨテイ</t>
    </rPh>
    <rPh sb="4" eb="6">
      <t>ニッスウ</t>
    </rPh>
    <phoneticPr fontId="1"/>
  </si>
  <si>
    <t>休暇取得日数</t>
    <rPh sb="0" eb="2">
      <t>キュウカ</t>
    </rPh>
    <rPh sb="2" eb="4">
      <t>シュトク</t>
    </rPh>
    <rPh sb="4" eb="6">
      <t>ニッスウ</t>
    </rPh>
    <phoneticPr fontId="1"/>
  </si>
  <si>
    <t>４週７休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</si>
  <si>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</si>
  <si>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</si>
  <si>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休</t>
    <rPh sb="0" eb="1">
      <t>キュウ</t>
    </rPh>
    <phoneticPr fontId="1"/>
  </si>
  <si>
    <t>中</t>
    <rPh sb="0" eb="1">
      <t>ナカ</t>
    </rPh>
    <phoneticPr fontId="1"/>
  </si>
  <si>
    <t>：</t>
    <phoneticPr fontId="1"/>
  </si>
  <si>
    <t>工事名：</t>
    <rPh sb="0" eb="2">
      <t>コウジ</t>
    </rPh>
    <rPh sb="2" eb="3">
      <t>メイ</t>
    </rPh>
    <phoneticPr fontId="1"/>
  </si>
  <si>
    <t>～</t>
    <phoneticPr fontId="1"/>
  </si>
  <si>
    <t>（</t>
    <phoneticPr fontId="1"/>
  </si>
  <si>
    <t>）</t>
    <phoneticPr fontId="1"/>
  </si>
  <si>
    <t>休日取得計画表兼実施報告書</t>
    <rPh sb="0" eb="2">
      <t>キュウジツ</t>
    </rPh>
    <rPh sb="2" eb="4">
      <t>シュトク</t>
    </rPh>
    <rPh sb="4" eb="6">
      <t>ケイカク</t>
    </rPh>
    <rPh sb="6" eb="7">
      <t>ヒョウ</t>
    </rPh>
    <rPh sb="7" eb="8">
      <t>ケン</t>
    </rPh>
    <rPh sb="8" eb="10">
      <t>ジッシ</t>
    </rPh>
    <rPh sb="10" eb="12">
      <t>ホウコク</t>
    </rPh>
    <rPh sb="12" eb="13">
      <t>ショ</t>
    </rPh>
    <phoneticPr fontId="1"/>
  </si>
  <si>
    <t>（休日取得計画提出）</t>
    <rPh sb="1" eb="3">
      <t>キュウジツ</t>
    </rPh>
    <rPh sb="3" eb="5">
      <t>シュトク</t>
    </rPh>
    <rPh sb="5" eb="7">
      <t>ケイカク</t>
    </rPh>
    <rPh sb="7" eb="9">
      <t>テイシュツ</t>
    </rPh>
    <phoneticPr fontId="1"/>
  </si>
  <si>
    <t>（変更休日取得計画提出）</t>
    <rPh sb="1" eb="3">
      <t>ヘンコウ</t>
    </rPh>
    <rPh sb="3" eb="5">
      <t>キュウジツ</t>
    </rPh>
    <rPh sb="5" eb="7">
      <t>シュトク</t>
    </rPh>
    <rPh sb="7" eb="9">
      <t>ケイカク</t>
    </rPh>
    <rPh sb="9" eb="11">
      <t>テイシュツ</t>
    </rPh>
    <phoneticPr fontId="1"/>
  </si>
  <si>
    <t>（休日取得実施報告）</t>
    <rPh sb="1" eb="3">
      <t>キュウジツ</t>
    </rPh>
    <rPh sb="3" eb="5">
      <t>シュトク</t>
    </rPh>
    <rPh sb="5" eb="7">
      <t>ジッシ</t>
    </rPh>
    <rPh sb="7" eb="9">
      <t>ホウコク</t>
    </rPh>
    <phoneticPr fontId="1"/>
  </si>
  <si>
    <t>休日</t>
    <rPh sb="0" eb="2">
      <t>キュウジツ</t>
    </rPh>
    <phoneticPr fontId="1"/>
  </si>
  <si>
    <t>完</t>
    <rPh sb="0" eb="1">
      <t>カン</t>
    </rPh>
    <phoneticPr fontId="1"/>
  </si>
  <si>
    <t>祝</t>
    <rPh sb="0" eb="1">
      <t>シュク</t>
    </rPh>
    <phoneticPr fontId="1"/>
  </si>
  <si>
    <t>代</t>
    <rPh sb="0" eb="1">
      <t>ダイ</t>
    </rPh>
    <phoneticPr fontId="1"/>
  </si>
  <si>
    <t>代休</t>
    <rPh sb="0" eb="2">
      <t>ダイキュウ</t>
    </rPh>
    <phoneticPr fontId="1"/>
  </si>
  <si>
    <t>一時中止期間等</t>
    <rPh sb="0" eb="2">
      <t>イチジ</t>
    </rPh>
    <rPh sb="2" eb="4">
      <t>チュウシ</t>
    </rPh>
    <rPh sb="4" eb="6">
      <t>キカン</t>
    </rPh>
    <rPh sb="6" eb="7">
      <t>トウ</t>
    </rPh>
    <phoneticPr fontId="1"/>
  </si>
  <si>
    <t>着手日：</t>
    <rPh sb="0" eb="2">
      <t>チャクシュ</t>
    </rPh>
    <rPh sb="2" eb="3">
      <t>ビ</t>
    </rPh>
    <phoneticPr fontId="1"/>
  </si>
  <si>
    <t>，</t>
    <phoneticPr fontId="1"/>
  </si>
  <si>
    <t>現場完了済み</t>
    <rPh sb="0" eb="2">
      <t>ゲンバ</t>
    </rPh>
    <rPh sb="2" eb="4">
      <t>カンリョウ</t>
    </rPh>
    <rPh sb="4" eb="5">
      <t>ズ</t>
    </rPh>
    <phoneticPr fontId="1"/>
  </si>
  <si>
    <t>・予定していた休日の計画セルは「休」のままとし，代休を取得した日の実施セルに「代」を入力してください。</t>
    <rPh sb="1" eb="3">
      <t>ヨテイ</t>
    </rPh>
    <rPh sb="7" eb="9">
      <t>キュウジツ</t>
    </rPh>
    <rPh sb="10" eb="12">
      <t>ケイカク</t>
    </rPh>
    <rPh sb="16" eb="17">
      <t>キュウ</t>
    </rPh>
    <rPh sb="24" eb="26">
      <t>ダイキュウ</t>
    </rPh>
    <rPh sb="27" eb="29">
      <t>シュトク</t>
    </rPh>
    <rPh sb="31" eb="32">
      <t>ヒ</t>
    </rPh>
    <rPh sb="33" eb="35">
      <t>ジッシ</t>
    </rPh>
    <rPh sb="39" eb="40">
      <t>ダイ</t>
    </rPh>
    <rPh sb="42" eb="44">
      <t>ニュウリョク</t>
    </rPh>
    <phoneticPr fontId="1"/>
  </si>
  <si>
    <t>１．</t>
    <phoneticPr fontId="1"/>
  </si>
  <si>
    <t>・表の１日目が着手日となっているか確認してください。</t>
    <rPh sb="1" eb="2">
      <t>ヒョウ</t>
    </rPh>
    <rPh sb="4" eb="5">
      <t>ニチ</t>
    </rPh>
    <rPh sb="5" eb="6">
      <t>メ</t>
    </rPh>
    <rPh sb="7" eb="9">
      <t>チャクシュ</t>
    </rPh>
    <rPh sb="9" eb="10">
      <t>ビ</t>
    </rPh>
    <rPh sb="17" eb="19">
      <t>カクニン</t>
    </rPh>
    <phoneticPr fontId="1"/>
  </si>
  <si>
    <t>〇 はじめに</t>
    <phoneticPr fontId="1"/>
  </si>
  <si>
    <t>〇 休日の取得計画</t>
    <rPh sb="7" eb="9">
      <t>ケイカク</t>
    </rPh>
    <phoneticPr fontId="1"/>
  </si>
  <si>
    <t>〇 休日取得計画の変更</t>
    <rPh sb="2" eb="4">
      <t>キュウジツ</t>
    </rPh>
    <rPh sb="4" eb="6">
      <t>シュトク</t>
    </rPh>
    <rPh sb="6" eb="8">
      <t>ケイカク</t>
    </rPh>
    <rPh sb="9" eb="11">
      <t>ヘンコウ</t>
    </rPh>
    <phoneticPr fontId="1"/>
  </si>
  <si>
    <t>〇 週休２日工事の実施</t>
    <rPh sb="2" eb="4">
      <t>シュウキュウ</t>
    </rPh>
    <rPh sb="5" eb="6">
      <t>ヒ</t>
    </rPh>
    <rPh sb="6" eb="8">
      <t>コウジ</t>
    </rPh>
    <rPh sb="9" eb="11">
      <t>ジッシ</t>
    </rPh>
    <phoneticPr fontId="1"/>
  </si>
  <si>
    <t>・掲載場所は下記のとおりです。</t>
    <rPh sb="1" eb="3">
      <t>ケイサイ</t>
    </rPh>
    <rPh sb="3" eb="5">
      <t>バショ</t>
    </rPh>
    <rPh sb="6" eb="8">
      <t>カキ</t>
    </rPh>
    <phoneticPr fontId="1"/>
  </si>
  <si>
    <t>・残工事期間の計画セルを修正してください。</t>
    <phoneticPr fontId="1"/>
  </si>
  <si>
    <t>「工事名」及び「工期」を入力</t>
    <rPh sb="1" eb="3">
      <t>コウジ</t>
    </rPh>
    <rPh sb="3" eb="4">
      <t>メイ</t>
    </rPh>
    <rPh sb="5" eb="6">
      <t>オヨ</t>
    </rPh>
    <rPh sb="8" eb="10">
      <t>コウキ</t>
    </rPh>
    <rPh sb="12" eb="14">
      <t>ニュウリョク</t>
    </rPh>
    <phoneticPr fontId="1"/>
  </si>
  <si>
    <t>着手日から現場施工完了日までの期間（以下，工事期間）において，取組み内容に沿った休日取得計画を行う</t>
    <rPh sb="0" eb="2">
      <t>チャクシュ</t>
    </rPh>
    <rPh sb="2" eb="3">
      <t>ビ</t>
    </rPh>
    <rPh sb="5" eb="7">
      <t>ゲンバ</t>
    </rPh>
    <rPh sb="7" eb="9">
      <t>セコウ</t>
    </rPh>
    <rPh sb="9" eb="12">
      <t>カンリョウビ</t>
    </rPh>
    <rPh sb="15" eb="17">
      <t>キカン</t>
    </rPh>
    <rPh sb="18" eb="20">
      <t>イカ</t>
    </rPh>
    <rPh sb="21" eb="23">
      <t>コウジ</t>
    </rPh>
    <rPh sb="23" eb="25">
      <t>キカン</t>
    </rPh>
    <rPh sb="31" eb="33">
      <t>トリク</t>
    </rPh>
    <rPh sb="34" eb="36">
      <t>ナイヨウ</t>
    </rPh>
    <rPh sb="37" eb="38">
      <t>ソ</t>
    </rPh>
    <rPh sb="40" eb="42">
      <t>キュウジツ</t>
    </rPh>
    <rPh sb="42" eb="44">
      <t>シュトク</t>
    </rPh>
    <rPh sb="44" eb="46">
      <t>ケイカク</t>
    </rPh>
    <rPh sb="47" eb="48">
      <t>オコナ</t>
    </rPh>
    <phoneticPr fontId="1"/>
  </si>
  <si>
    <t>休日取得状況の管理を適宜行う</t>
    <rPh sb="0" eb="2">
      <t>キュウジツ</t>
    </rPh>
    <rPh sb="2" eb="4">
      <t>シュトク</t>
    </rPh>
    <rPh sb="4" eb="6">
      <t>ジョウキョウ</t>
    </rPh>
    <rPh sb="7" eb="9">
      <t>カンリ</t>
    </rPh>
    <rPh sb="10" eb="12">
      <t>テキギ</t>
    </rPh>
    <rPh sb="12" eb="13">
      <t>オコナ</t>
    </rPh>
    <phoneticPr fontId="1"/>
  </si>
  <si>
    <t>休日取得計画が変更となる場合は，改めて，取組み内容に沿った休日取得計画を行う</t>
    <rPh sb="0" eb="2">
      <t>キュウジツ</t>
    </rPh>
    <rPh sb="2" eb="4">
      <t>シュトク</t>
    </rPh>
    <rPh sb="4" eb="6">
      <t>ケイカク</t>
    </rPh>
    <rPh sb="7" eb="9">
      <t>ヘンコウ</t>
    </rPh>
    <rPh sb="12" eb="14">
      <t>バアイ</t>
    </rPh>
    <rPh sb="16" eb="17">
      <t>アラタ</t>
    </rPh>
    <phoneticPr fontId="1"/>
  </si>
  <si>
    <t>休日取得計画表兼実施報告書の作成方法等について</t>
    <rPh sb="14" eb="16">
      <t>サクセイ</t>
    </rPh>
    <rPh sb="16" eb="18">
      <t>ホウホウ</t>
    </rPh>
    <rPh sb="18" eb="19">
      <t>トウ</t>
    </rPh>
    <phoneticPr fontId="1"/>
  </si>
  <si>
    <t>４週８休</t>
    <rPh sb="1" eb="2">
      <t>シュウ</t>
    </rPh>
    <rPh sb="3" eb="4">
      <t>キュウ</t>
    </rPh>
    <phoneticPr fontId="1"/>
  </si>
  <si>
    <t>本工事は，週休２日（４週８休）を実施していますが，休日取得計画に変更がありましたので提出します。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6" eb="18">
      <t>ジッシ</t>
    </rPh>
    <rPh sb="25" eb="27">
      <t>キュウジツ</t>
    </rPh>
    <rPh sb="27" eb="29">
      <t>シュトク</t>
    </rPh>
    <rPh sb="29" eb="31">
      <t>ケイカク</t>
    </rPh>
    <rPh sb="32" eb="34">
      <t>ヘンコウ</t>
    </rPh>
    <rPh sb="42" eb="44">
      <t>テイシュツ</t>
    </rPh>
    <phoneticPr fontId="1"/>
  </si>
  <si>
    <t>（ 別紙 ）</t>
    <rPh sb="2" eb="4">
      <t>ベッシ</t>
    </rPh>
    <phoneticPr fontId="1"/>
  </si>
  <si>
    <t>「休日取得計画表兼実施報告書（実施報告分）」を速やかに監督職員へ報告する</t>
    <rPh sb="15" eb="17">
      <t>ジッシ</t>
    </rPh>
    <rPh sb="17" eb="19">
      <t>ホウコク</t>
    </rPh>
    <rPh sb="19" eb="20">
      <t>ブン</t>
    </rPh>
    <rPh sb="20" eb="21">
      <t>ヘンブン</t>
    </rPh>
    <rPh sb="23" eb="24">
      <t>スミ</t>
    </rPh>
    <rPh sb="27" eb="29">
      <t>カントク</t>
    </rPh>
    <rPh sb="29" eb="31">
      <t>ショクイン</t>
    </rPh>
    <rPh sb="32" eb="34">
      <t>ホウコク</t>
    </rPh>
    <phoneticPr fontId="1"/>
  </si>
  <si>
    <t>「休日取得計画表兼実施報告書（変更分）」を速やかに監督職員へ提出する</t>
    <rPh sb="15" eb="17">
      <t>ヘンコウ</t>
    </rPh>
    <rPh sb="17" eb="18">
      <t>ブン</t>
    </rPh>
    <rPh sb="21" eb="22">
      <t>スミ</t>
    </rPh>
    <rPh sb="25" eb="27">
      <t>カントク</t>
    </rPh>
    <rPh sb="27" eb="29">
      <t>ショクイン</t>
    </rPh>
    <rPh sb="30" eb="32">
      <t>テイシュツ</t>
    </rPh>
    <phoneticPr fontId="1"/>
  </si>
  <si>
    <t>現場施工完了日：</t>
    <rPh sb="0" eb="2">
      <t>ゲンバ</t>
    </rPh>
    <rPh sb="2" eb="4">
      <t>セコウ</t>
    </rPh>
    <rPh sb="4" eb="6">
      <t>カンリョウ</t>
    </rPh>
    <rPh sb="6" eb="7">
      <t>ビ</t>
    </rPh>
    <phoneticPr fontId="1"/>
  </si>
  <si>
    <t>工期　 ：</t>
    <rPh sb="0" eb="2">
      <t>コウキ</t>
    </rPh>
    <phoneticPr fontId="1"/>
  </si>
  <si>
    <t>３．</t>
    <phoneticPr fontId="1"/>
  </si>
  <si>
    <t>２．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</si>
  <si>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</si>
  <si>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</si>
  <si>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</si>
  <si>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</si>
  <si>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</si>
  <si>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９．</t>
    <phoneticPr fontId="1"/>
  </si>
  <si>
    <t>１０．</t>
    <phoneticPr fontId="1"/>
  </si>
  <si>
    <t>１１．</t>
    <phoneticPr fontId="1"/>
  </si>
  <si>
    <t>１２．</t>
    <phoneticPr fontId="1"/>
  </si>
  <si>
    <t>１５．</t>
    <phoneticPr fontId="1"/>
  </si>
  <si>
    <t>１６．</t>
    <phoneticPr fontId="1"/>
  </si>
  <si>
    <t>～以下，「休日取得計画表兼実施報告書」の作成（入力）方法等～</t>
    <rPh sb="1" eb="3">
      <t>イカ</t>
    </rPh>
    <rPh sb="23" eb="25">
      <t>ニュウリョク</t>
    </rPh>
    <rPh sb="28" eb="29">
      <t>トウ</t>
    </rPh>
    <phoneticPr fontId="1"/>
  </si>
  <si>
    <t>１３．</t>
    <phoneticPr fontId="1"/>
  </si>
  <si>
    <t>１４．</t>
    <phoneticPr fontId="1"/>
  </si>
  <si>
    <t>１７．</t>
    <phoneticPr fontId="1"/>
  </si>
  <si>
    <t>１８．</t>
    <phoneticPr fontId="1"/>
  </si>
  <si>
    <t>１９．</t>
    <phoneticPr fontId="1"/>
  </si>
  <si>
    <t>２０．</t>
    <phoneticPr fontId="1"/>
  </si>
  <si>
    <t>現場施工完了後，実施状況等の入力内容に不備がないか確認</t>
    <rPh sb="0" eb="2">
      <t>ゲンバ</t>
    </rPh>
    <rPh sb="2" eb="4">
      <t>セコウ</t>
    </rPh>
    <rPh sb="4" eb="6">
      <t>カンリョウ</t>
    </rPh>
    <rPh sb="6" eb="7">
      <t>ゴ</t>
    </rPh>
    <rPh sb="8" eb="10">
      <t>ジッシ</t>
    </rPh>
    <rPh sb="10" eb="12">
      <t>ジョウキョウ</t>
    </rPh>
    <rPh sb="12" eb="13">
      <t>トウ</t>
    </rPh>
    <rPh sb="14" eb="16">
      <t>ニュウリョク</t>
    </rPh>
    <rPh sb="16" eb="18">
      <t>ナイヨウ</t>
    </rPh>
    <rPh sb="19" eb="21">
      <t>フビ</t>
    </rPh>
    <rPh sb="25" eb="27">
      <t>カクニン</t>
    </rPh>
    <phoneticPr fontId="1"/>
  </si>
  <si>
    <t>１5周期</t>
    <rPh sb="2" eb="4">
      <t>シュウキ</t>
    </rPh>
    <phoneticPr fontId="1"/>
  </si>
  <si>
    <t>１6周期</t>
    <rPh sb="2" eb="4">
      <t>シュウキ</t>
    </rPh>
    <phoneticPr fontId="1"/>
  </si>
  <si>
    <t>１7周期</t>
    <rPh sb="2" eb="4">
      <t>シュウキ</t>
    </rPh>
    <phoneticPr fontId="1"/>
  </si>
  <si>
    <t>１8周期</t>
    <rPh sb="2" eb="4">
      <t>シュウキ</t>
    </rPh>
    <phoneticPr fontId="1"/>
  </si>
  <si>
    <t>１9周期</t>
    <rPh sb="2" eb="4">
      <t>シュウキ</t>
    </rPh>
    <phoneticPr fontId="1"/>
  </si>
  <si>
    <t>20周期</t>
    <rPh sb="2" eb="4">
      <t>シュウキ</t>
    </rPh>
    <phoneticPr fontId="1"/>
  </si>
  <si>
    <t>Ｇ</t>
    <phoneticPr fontId="1"/>
  </si>
  <si>
    <t>盆</t>
    <rPh sb="0" eb="1">
      <t>ボン</t>
    </rPh>
    <phoneticPr fontId="1"/>
  </si>
  <si>
    <t>正</t>
    <rPh sb="0" eb="1">
      <t>セイ</t>
    </rPh>
    <phoneticPr fontId="1"/>
  </si>
  <si>
    <t>中</t>
    <rPh sb="0" eb="1">
      <t>チュウ</t>
    </rPh>
    <phoneticPr fontId="1"/>
  </si>
  <si>
    <t>完</t>
    <rPh sb="0" eb="1">
      <t>カン</t>
    </rPh>
    <phoneticPr fontId="1"/>
  </si>
  <si>
    <t>(４週８休)</t>
    <phoneticPr fontId="1"/>
  </si>
  <si>
    <t>対象日数</t>
    <rPh sb="0" eb="2">
      <t>タイショウ</t>
    </rPh>
    <rPh sb="2" eb="4">
      <t>ニッスウ</t>
    </rPh>
    <phoneticPr fontId="1"/>
  </si>
  <si>
    <t>休暇日数</t>
    <rPh sb="0" eb="2">
      <t>キュウカ</t>
    </rPh>
    <rPh sb="2" eb="4">
      <t>ニッスウ</t>
    </rPh>
    <phoneticPr fontId="1"/>
  </si>
  <si>
    <t>率</t>
    <rPh sb="0" eb="1">
      <t>リツ</t>
    </rPh>
    <phoneticPr fontId="1"/>
  </si>
  <si>
    <t>代休</t>
    <phoneticPr fontId="1"/>
  </si>
  <si>
    <t>休日等</t>
    <phoneticPr fontId="1"/>
  </si>
  <si>
    <t xml:space="preserve"> 入 力 凡 例</t>
    <rPh sb="1" eb="2">
      <t>ニュウ</t>
    </rPh>
    <rPh sb="3" eb="4">
      <t>チカラ</t>
    </rPh>
    <rPh sb="5" eb="6">
      <t>ボン</t>
    </rPh>
    <rPh sb="7" eb="8">
      <t>レイ</t>
    </rPh>
    <phoneticPr fontId="1"/>
  </si>
  <si>
    <t>週休２日の対象外</t>
    <rPh sb="0" eb="2">
      <t>シュウキュウ</t>
    </rPh>
    <rPh sb="3" eb="4">
      <t>ヒ</t>
    </rPh>
    <rPh sb="5" eb="8">
      <t>タイショウガイ</t>
    </rPh>
    <phoneticPr fontId="1"/>
  </si>
  <si>
    <t>お盆休暇（４日間）</t>
    <rPh sb="1" eb="2">
      <t>ボン</t>
    </rPh>
    <rPh sb="2" eb="4">
      <t>キュウカ</t>
    </rPh>
    <rPh sb="5" eb="7">
      <t>ヨッカ</t>
    </rPh>
    <rPh sb="7" eb="8">
      <t>カン</t>
    </rPh>
    <phoneticPr fontId="1"/>
  </si>
  <si>
    <t>正</t>
    <rPh sb="0" eb="1">
      <t>タダシ</t>
    </rPh>
    <phoneticPr fontId="1"/>
  </si>
  <si>
    <t>祝日</t>
    <rPh sb="0" eb="2">
      <t>シュクジツ</t>
    </rPh>
    <phoneticPr fontId="1"/>
  </si>
  <si>
    <t>ゴールデンウィーク</t>
    <phoneticPr fontId="1"/>
  </si>
  <si>
    <t>お盆休暇</t>
    <rPh sb="1" eb="2">
      <t>ボン</t>
    </rPh>
    <rPh sb="2" eb="4">
      <t>キュウカ</t>
    </rPh>
    <phoneticPr fontId="1"/>
  </si>
  <si>
    <t>お正月休暇</t>
    <rPh sb="1" eb="3">
      <t>ショウガツ</t>
    </rPh>
    <rPh sb="3" eb="5">
      <t>キュウカ</t>
    </rPh>
    <phoneticPr fontId="1"/>
  </si>
  <si>
    <r>
      <t>すべての周期で取組み内容に沿った計画となっているか確認（</t>
    </r>
    <r>
      <rPr>
        <sz val="22"/>
        <color rgb="FFFF0000"/>
        <rFont val="Yu Gothic UI Semilight"/>
        <family val="3"/>
        <charset val="128"/>
      </rPr>
      <t>Ａ</t>
    </r>
    <r>
      <rPr>
        <sz val="22"/>
        <color theme="1"/>
        <rFont val="Yu Gothic UI Semilight"/>
        <family val="3"/>
        <charset val="128"/>
      </rPr>
      <t>を確認する）　※別紙参照</t>
    </r>
    <rPh sb="4" eb="6">
      <t>シュウキ</t>
    </rPh>
    <rPh sb="7" eb="9">
      <t>トリク</t>
    </rPh>
    <rPh sb="10" eb="12">
      <t>ナイヨウ</t>
    </rPh>
    <rPh sb="13" eb="14">
      <t>ソ</t>
    </rPh>
    <rPh sb="16" eb="18">
      <t>ケイカク</t>
    </rPh>
    <rPh sb="25" eb="27">
      <t>カクニン</t>
    </rPh>
    <rPh sb="30" eb="32">
      <t>カクニン</t>
    </rPh>
    <rPh sb="37" eb="39">
      <t>ベッシ</t>
    </rPh>
    <rPh sb="39" eb="41">
      <t>サンショウ</t>
    </rPh>
    <phoneticPr fontId="1"/>
  </si>
  <si>
    <r>
      <rPr>
        <sz val="22"/>
        <color theme="9" tint="-0.499984740745262"/>
        <rFont val="Yu Gothic UI Semilight"/>
        <family val="3"/>
        <charset val="128"/>
      </rPr>
      <t>Ｃ</t>
    </r>
    <r>
      <rPr>
        <sz val="22"/>
        <color theme="1"/>
        <rFont val="Yu Gothic UI Semilight"/>
        <family val="3"/>
        <charset val="128"/>
      </rPr>
      <t>をプルダウンで選択　※別紙参照</t>
    </r>
    <rPh sb="8" eb="10">
      <t>センタク</t>
    </rPh>
    <phoneticPr fontId="1"/>
  </si>
  <si>
    <r>
      <rPr>
        <b/>
        <sz val="22"/>
        <color theme="1"/>
        <rFont val="Yu Gothic UI Semilight"/>
        <family val="3"/>
        <charset val="128"/>
      </rPr>
      <t>すべての周期で取組み内容に沿った計画となっているか確認（</t>
    </r>
    <r>
      <rPr>
        <b/>
        <sz val="22"/>
        <color rgb="FFFF0000"/>
        <rFont val="Yu Gothic UI Semilight"/>
        <family val="3"/>
        <charset val="128"/>
      </rPr>
      <t>Ａ</t>
    </r>
    <r>
      <rPr>
        <b/>
        <sz val="22"/>
        <color theme="1"/>
        <rFont val="Yu Gothic UI Semilight"/>
        <family val="3"/>
        <charset val="128"/>
      </rPr>
      <t>を確認する）</t>
    </r>
    <r>
      <rPr>
        <sz val="22"/>
        <color theme="1"/>
        <rFont val="Yu Gothic UI Semilight"/>
        <family val="3"/>
        <charset val="128"/>
      </rPr>
      <t>　※別紙参照</t>
    </r>
    <rPh sb="4" eb="6">
      <t>シュウキ</t>
    </rPh>
    <rPh sb="7" eb="9">
      <t>トリク</t>
    </rPh>
    <rPh sb="10" eb="12">
      <t>ナイヨウ</t>
    </rPh>
    <rPh sb="13" eb="14">
      <t>ソ</t>
    </rPh>
    <rPh sb="16" eb="18">
      <t>ケイカク</t>
    </rPh>
    <rPh sb="25" eb="27">
      <t>カクニン</t>
    </rPh>
    <rPh sb="30" eb="32">
      <t>カクニン</t>
    </rPh>
    <rPh sb="37" eb="39">
      <t>ベッシ</t>
    </rPh>
    <rPh sb="39" eb="41">
      <t>サンショウ</t>
    </rPh>
    <phoneticPr fontId="1"/>
  </si>
  <si>
    <r>
      <rPr>
        <b/>
        <sz val="22"/>
        <color rgb="FF0070C0"/>
        <rFont val="Yu Gothic UI Semilight"/>
        <family val="3"/>
        <charset val="128"/>
      </rPr>
      <t>Ｂ</t>
    </r>
    <r>
      <rPr>
        <b/>
        <sz val="22"/>
        <color theme="1"/>
        <rFont val="Yu Gothic UI Semilight"/>
        <family val="3"/>
        <charset val="128"/>
      </rPr>
      <t>を「変更休暇取得計画提出」にプルダウンで選択</t>
    </r>
    <r>
      <rPr>
        <sz val="22"/>
        <color theme="1"/>
        <rFont val="Yu Gothic UI Semilight"/>
        <family val="3"/>
        <charset val="128"/>
      </rPr>
      <t>　※別紙参照</t>
    </r>
    <rPh sb="3" eb="5">
      <t>ヘンコウ</t>
    </rPh>
    <rPh sb="5" eb="7">
      <t>キュウカ</t>
    </rPh>
    <rPh sb="7" eb="9">
      <t>シュトク</t>
    </rPh>
    <rPh sb="9" eb="11">
      <t>ケイカク</t>
    </rPh>
    <rPh sb="11" eb="13">
      <t>テイシュツ</t>
    </rPh>
    <rPh sb="21" eb="23">
      <t>センタク</t>
    </rPh>
    <phoneticPr fontId="1"/>
  </si>
  <si>
    <r>
      <rPr>
        <b/>
        <sz val="22"/>
        <color theme="9" tint="-0.499984740745262"/>
        <rFont val="Yu Gothic UI Semilight"/>
        <family val="3"/>
        <charset val="128"/>
      </rPr>
      <t>Ｃ</t>
    </r>
    <r>
      <rPr>
        <b/>
        <sz val="22"/>
        <color theme="1"/>
        <rFont val="Yu Gothic UI Semilight"/>
        <family val="3"/>
        <charset val="128"/>
      </rPr>
      <t>をプルダウンで選択</t>
    </r>
    <r>
      <rPr>
        <sz val="22"/>
        <color theme="1"/>
        <rFont val="Yu Gothic UI Semilight"/>
        <family val="3"/>
        <charset val="128"/>
      </rPr>
      <t>　※別紙参照</t>
    </r>
    <rPh sb="8" eb="10">
      <t>センタク</t>
    </rPh>
    <phoneticPr fontId="1"/>
  </si>
  <si>
    <r>
      <rPr>
        <sz val="22"/>
        <color rgb="FF0070C0"/>
        <rFont val="Yu Gothic UI Semilight"/>
        <family val="3"/>
        <charset val="128"/>
      </rPr>
      <t>Ｂ</t>
    </r>
    <r>
      <rPr>
        <sz val="22"/>
        <color theme="1"/>
        <rFont val="Yu Gothic UI Semilight"/>
        <family val="3"/>
        <charset val="128"/>
      </rPr>
      <t>を「休日取得計実施報告」にプルダウンで選択　※別紙参照</t>
    </r>
    <rPh sb="3" eb="5">
      <t>キュウジツ</t>
    </rPh>
    <rPh sb="5" eb="7">
      <t>シュトク</t>
    </rPh>
    <rPh sb="7" eb="8">
      <t>ケイ</t>
    </rPh>
    <rPh sb="8" eb="10">
      <t>ジッシ</t>
    </rPh>
    <rPh sb="10" eb="12">
      <t>ホウコク</t>
    </rPh>
    <rPh sb="20" eb="22">
      <t>センタク</t>
    </rPh>
    <phoneticPr fontId="1"/>
  </si>
  <si>
    <t>・不達成が確認されれば，契約変更の手続きが発生しますので，迅速な対応をお願いします。</t>
    <rPh sb="1" eb="2">
      <t>フ</t>
    </rPh>
    <rPh sb="2" eb="4">
      <t>タッセイ</t>
    </rPh>
    <rPh sb="5" eb="7">
      <t>カクニン</t>
    </rPh>
    <rPh sb="12" eb="14">
      <t>ケイヤク</t>
    </rPh>
    <rPh sb="14" eb="16">
      <t>ヘンコウ</t>
    </rPh>
    <rPh sb="17" eb="19">
      <t>テツヅ</t>
    </rPh>
    <rPh sb="21" eb="23">
      <t>ハッセイ</t>
    </rPh>
    <rPh sb="29" eb="31">
      <t>ジンソク</t>
    </rPh>
    <rPh sb="32" eb="34">
      <t>タイオウ</t>
    </rPh>
    <rPh sb="36" eb="37">
      <t>ネガ</t>
    </rPh>
    <phoneticPr fontId="1"/>
  </si>
  <si>
    <t>・現場施工完了（予定）日の翌日以降の計画セル、実施セルに「完」の表記をしてください。</t>
    <rPh sb="1" eb="3">
      <t>ゲンバ</t>
    </rPh>
    <rPh sb="3" eb="5">
      <t>セコウ</t>
    </rPh>
    <rPh sb="8" eb="10">
      <t>ヨテイ</t>
    </rPh>
    <rPh sb="18" eb="20">
      <t>ケイカク</t>
    </rPh>
    <rPh sb="23" eb="25">
      <t>ジッシ</t>
    </rPh>
    <rPh sb="29" eb="30">
      <t>カン</t>
    </rPh>
    <rPh sb="32" eb="34">
      <t>ヒョウキ</t>
    </rPh>
    <phoneticPr fontId="1"/>
  </si>
  <si>
    <t>不要な「周期」の行は削除せず非表示にする</t>
    <rPh sb="0" eb="2">
      <t>フヨウ</t>
    </rPh>
    <rPh sb="4" eb="6">
      <t>シュウキ</t>
    </rPh>
    <rPh sb="8" eb="9">
      <t>ギョウ</t>
    </rPh>
    <rPh sb="10" eb="12">
      <t>サクジョ</t>
    </rPh>
    <rPh sb="14" eb="17">
      <t>ヒヒョウジ</t>
    </rPh>
    <phoneticPr fontId="1"/>
  </si>
  <si>
    <t>入力</t>
    <rPh sb="0" eb="2">
      <t>ニュウリョク</t>
    </rPh>
    <phoneticPr fontId="1"/>
  </si>
  <si>
    <t>施工完了日以降</t>
    <rPh sb="0" eb="2">
      <t>セコウ</t>
    </rPh>
    <rPh sb="2" eb="5">
      <t>カンリョウヒ</t>
    </rPh>
    <rPh sb="5" eb="7">
      <t>イコウ</t>
    </rPh>
    <phoneticPr fontId="1"/>
  </si>
  <si>
    <t>現場完了済</t>
    <rPh sb="0" eb="2">
      <t>ゲンバ</t>
    </rPh>
    <rPh sb="2" eb="4">
      <t>カンリョウ</t>
    </rPh>
    <rPh sb="4" eb="5">
      <t>ズ</t>
    </rPh>
    <phoneticPr fontId="1"/>
  </si>
  <si>
    <t>・以下の種別を確認し，計画セルにプルダウンで選択もしくは直接入力してください。</t>
    <rPh sb="1" eb="3">
      <t>イカ</t>
    </rPh>
    <rPh sb="4" eb="6">
      <t>シュベツ</t>
    </rPh>
    <rPh sb="7" eb="9">
      <t>カクニン</t>
    </rPh>
    <phoneticPr fontId="1"/>
  </si>
  <si>
    <t>８月13日から８月16日　 ４日間</t>
    <rPh sb="1" eb="2">
      <t>ツキ</t>
    </rPh>
    <rPh sb="4" eb="5">
      <t>ニチ</t>
    </rPh>
    <rPh sb="8" eb="9">
      <t>ツキ</t>
    </rPh>
    <rPh sb="11" eb="12">
      <t>ヒ</t>
    </rPh>
    <rPh sb="15" eb="16">
      <t>ヒ</t>
    </rPh>
    <rPh sb="16" eb="17">
      <t>カン</t>
    </rPh>
    <phoneticPr fontId="1"/>
  </si>
  <si>
    <t xml:space="preserve"> 12月29日から１月３日　６日間　元旦（祝日）を含む</t>
    <rPh sb="3" eb="4">
      <t>ツキ</t>
    </rPh>
    <rPh sb="6" eb="7">
      <t>ニチ</t>
    </rPh>
    <rPh sb="10" eb="11">
      <t>ツキ</t>
    </rPh>
    <rPh sb="12" eb="13">
      <t>ヒ</t>
    </rPh>
    <rPh sb="15" eb="16">
      <t>ヒ</t>
    </rPh>
    <rPh sb="16" eb="17">
      <t>カン</t>
    </rPh>
    <rPh sb="18" eb="20">
      <t>ガンタン</t>
    </rPh>
    <rPh sb="21" eb="23">
      <t>シュクジツ</t>
    </rPh>
    <rPh sb="25" eb="26">
      <t>フク</t>
    </rPh>
    <phoneticPr fontId="1"/>
  </si>
  <si>
    <t>４月29日から５月５日　７日間　（‥岩手県週休２日工事の対象外）</t>
    <rPh sb="1" eb="2">
      <t>ツキ</t>
    </rPh>
    <rPh sb="4" eb="5">
      <t>ニチ</t>
    </rPh>
    <rPh sb="8" eb="9">
      <t>ツキ</t>
    </rPh>
    <rPh sb="10" eb="11">
      <t>ヒ</t>
    </rPh>
    <rPh sb="13" eb="14">
      <t>ヒ</t>
    </rPh>
    <rPh sb="14" eb="15">
      <t>カン</t>
    </rPh>
    <rPh sb="18" eb="21">
      <t>イワテケン</t>
    </rPh>
    <rPh sb="21" eb="23">
      <t>シュウキュウ</t>
    </rPh>
    <rPh sb="23" eb="25">
      <t>フツカ</t>
    </rPh>
    <rPh sb="25" eb="27">
      <t>コウジ</t>
    </rPh>
    <rPh sb="28" eb="31">
      <t>タイショウガイ</t>
    </rPh>
    <phoneticPr fontId="1"/>
  </si>
  <si>
    <t>　</t>
    <phoneticPr fontId="1"/>
  </si>
  <si>
    <t>特記仕様書
で定める
連休等</t>
    <rPh sb="0" eb="2">
      <t>トッキ</t>
    </rPh>
    <rPh sb="2" eb="5">
      <t>シヨウショ</t>
    </rPh>
    <rPh sb="7" eb="8">
      <t>サダ</t>
    </rPh>
    <phoneticPr fontId="1"/>
  </si>
  <si>
    <t>国民の祝日　(対象日数の扱いは休日と同じ)</t>
    <rPh sb="0" eb="2">
      <t>コクミン</t>
    </rPh>
    <rPh sb="3" eb="5">
      <t>シュクジツ</t>
    </rPh>
    <rPh sb="7" eb="9">
      <t>タイショウ</t>
    </rPh>
    <rPh sb="9" eb="11">
      <t>ニッスウ</t>
    </rPh>
    <rPh sb="12" eb="13">
      <t>アツカ</t>
    </rPh>
    <rPh sb="15" eb="17">
      <t>キュウジツ</t>
    </rPh>
    <rPh sb="18" eb="19">
      <t>オナ</t>
    </rPh>
    <phoneticPr fontId="1"/>
  </si>
  <si>
    <t>本工事は，下記のとおり実施しましたので報告します。</t>
    <phoneticPr fontId="1"/>
  </si>
  <si>
    <t>・監督職員から実施状況確認のため聞取り等があれば，適切に対応してください。（毎月の履行報告‥実施工程表提出）</t>
    <rPh sb="1" eb="3">
      <t>カントク</t>
    </rPh>
    <rPh sb="3" eb="5">
      <t>ショクイン</t>
    </rPh>
    <rPh sb="7" eb="9">
      <t>ジッシ</t>
    </rPh>
    <rPh sb="9" eb="11">
      <t>ジョウキョウ</t>
    </rPh>
    <rPh sb="11" eb="13">
      <t>カクニン</t>
    </rPh>
    <rPh sb="16" eb="18">
      <t>キキト</t>
    </rPh>
    <rPh sb="19" eb="20">
      <t>トウ</t>
    </rPh>
    <rPh sb="25" eb="27">
      <t>テキセツ</t>
    </rPh>
    <rPh sb="28" eb="30">
      <t>タイオウ</t>
    </rPh>
    <phoneticPr fontId="1"/>
  </si>
  <si>
    <t>工場製作のみを実施している期間，
工事の全面中止を行っている期間等。</t>
    <phoneticPr fontId="1"/>
  </si>
  <si>
    <t>やむを得ない事態が発生し，予定していた休日が取得できない場合は代休を取得する</t>
    <rPh sb="3" eb="4">
      <t>エ</t>
    </rPh>
    <rPh sb="6" eb="8">
      <t>ジタイ</t>
    </rPh>
    <rPh sb="9" eb="11">
      <t>ハッセイ</t>
    </rPh>
    <rPh sb="13" eb="15">
      <t>ヨテイ</t>
    </rPh>
    <rPh sb="19" eb="21">
      <t>キュウジツ</t>
    </rPh>
    <rPh sb="22" eb="24">
      <t>シュトク</t>
    </rPh>
    <rPh sb="28" eb="30">
      <t>バアイ</t>
    </rPh>
    <rPh sb="31" eb="33">
      <t>ダイキュウ</t>
    </rPh>
    <rPh sb="34" eb="36">
      <t>シュトク</t>
    </rPh>
    <phoneticPr fontId="1"/>
  </si>
  <si>
    <t>・代休取得による「休日取得計画表兼実施報告書（変更分）」の提出は不要です。</t>
    <rPh sb="1" eb="3">
      <t>ダイキュウ</t>
    </rPh>
    <rPh sb="3" eb="5">
      <t>シュトク</t>
    </rPh>
    <rPh sb="9" eb="11">
      <t>キュウジツ</t>
    </rPh>
    <rPh sb="11" eb="13">
      <t>シュトク</t>
    </rPh>
    <rPh sb="13" eb="15">
      <t>ケイカク</t>
    </rPh>
    <rPh sb="15" eb="16">
      <t>ヒョウ</t>
    </rPh>
    <rPh sb="16" eb="17">
      <t>ケン</t>
    </rPh>
    <rPh sb="17" eb="19">
      <t>ジッシ</t>
    </rPh>
    <rPh sb="19" eb="22">
      <t>ホウコクショ</t>
    </rPh>
    <rPh sb="23" eb="25">
      <t>ヘンコウ</t>
    </rPh>
    <rPh sb="25" eb="26">
      <t>ブン</t>
    </rPh>
    <rPh sb="29" eb="31">
      <t>テイシュツ</t>
    </rPh>
    <rPh sb="32" eb="34">
      <t>フヨウ</t>
    </rPh>
    <phoneticPr fontId="1"/>
  </si>
  <si>
    <r>
      <rPr>
        <sz val="22"/>
        <color rgb="FFFF0000"/>
        <rFont val="Yu Gothic UI Semilight"/>
        <family val="3"/>
        <charset val="128"/>
      </rPr>
      <t xml:space="preserve"> 　　 </t>
    </r>
    <r>
      <rPr>
        <u/>
        <sz val="22"/>
        <color rgb="FFFF0000"/>
        <rFont val="Yu Gothic UI Semilight"/>
        <family val="3"/>
        <charset val="128"/>
      </rPr>
      <t>なっていることを確認すること。</t>
    </r>
    <rPh sb="12" eb="14">
      <t>カクニン</t>
    </rPh>
    <phoneticPr fontId="1"/>
  </si>
  <si>
    <r>
      <rPr>
        <sz val="22"/>
        <color rgb="FFFF0000"/>
        <rFont val="Yu Gothic UI Semilight"/>
        <family val="3"/>
        <charset val="128"/>
      </rPr>
      <t xml:space="preserve">  </t>
    </r>
    <r>
      <rPr>
        <u/>
        <sz val="22"/>
        <color rgb="FFFF0000"/>
        <rFont val="Yu Gothic UI Semilight"/>
        <family val="3"/>
        <charset val="128"/>
      </rPr>
      <t>注）工期最後の翌周期分すべての計画セル、実施セルに「完」を入力し、対象日数等のカウント欄がこれ以降に空欄に</t>
    </r>
    <rPh sb="2" eb="3">
      <t>チュウ</t>
    </rPh>
    <rPh sb="4" eb="6">
      <t>コウキ</t>
    </rPh>
    <rPh sb="6" eb="8">
      <t>サイゴ</t>
    </rPh>
    <rPh sb="9" eb="10">
      <t>ヨク</t>
    </rPh>
    <rPh sb="10" eb="12">
      <t>シュウキ</t>
    </rPh>
    <rPh sb="12" eb="13">
      <t>ブン</t>
    </rPh>
    <rPh sb="17" eb="19">
      <t>ケイカク</t>
    </rPh>
    <rPh sb="22" eb="24">
      <t>ジッシ</t>
    </rPh>
    <rPh sb="28" eb="29">
      <t>カン</t>
    </rPh>
    <rPh sb="31" eb="33">
      <t>ニュウリョク</t>
    </rPh>
    <rPh sb="35" eb="37">
      <t>タイショウ</t>
    </rPh>
    <rPh sb="37" eb="39">
      <t>ニッスウ</t>
    </rPh>
    <rPh sb="39" eb="40">
      <t>トウ</t>
    </rPh>
    <rPh sb="45" eb="46">
      <t>ラン</t>
    </rPh>
    <rPh sb="49" eb="51">
      <t>イコウ</t>
    </rPh>
    <rPh sb="52" eb="54">
      <t>クウラン</t>
    </rPh>
    <phoneticPr fontId="1"/>
  </si>
  <si>
    <t>定義は「現場を完全閉所すること」としています 　※試行要領の 用語の定義 を参照</t>
    <rPh sb="0" eb="2">
      <t>テイギ</t>
    </rPh>
    <rPh sb="4" eb="6">
      <t>ゲンバ</t>
    </rPh>
    <rPh sb="7" eb="9">
      <t>カンゼン</t>
    </rPh>
    <rPh sb="9" eb="11">
      <t>ヘイショ</t>
    </rPh>
    <rPh sb="25" eb="27">
      <t>シコウ</t>
    </rPh>
    <rPh sb="27" eb="29">
      <t>ヨウリョウ</t>
    </rPh>
    <rPh sb="31" eb="33">
      <t>ヨウゴ</t>
    </rPh>
    <rPh sb="34" eb="36">
      <t>テイギ</t>
    </rPh>
    <rPh sb="38" eb="40">
      <t>サンショウ</t>
    </rPh>
    <phoneticPr fontId="1"/>
  </si>
  <si>
    <t>計画していた休日が取得できなかった場合の代替休日 　※計画では入力しません</t>
    <rPh sb="0" eb="2">
      <t>ケイカク</t>
    </rPh>
    <rPh sb="6" eb="8">
      <t>キュウジツ</t>
    </rPh>
    <rPh sb="9" eb="11">
      <t>シュトク</t>
    </rPh>
    <rPh sb="17" eb="19">
      <t>バアイ</t>
    </rPh>
    <rPh sb="20" eb="22">
      <t>ダイガ</t>
    </rPh>
    <rPh sb="22" eb="24">
      <t>キュウジツ</t>
    </rPh>
    <rPh sb="27" eb="29">
      <t>ケイカク</t>
    </rPh>
    <rPh sb="31" eb="33">
      <t>ニュウリョク</t>
    </rPh>
    <phoneticPr fontId="1"/>
  </si>
  <si>
    <t>工場製作のみを実施している期間，工事の全面中止を行っている期間等</t>
    <rPh sb="0" eb="2">
      <t>コウジョウ</t>
    </rPh>
    <rPh sb="2" eb="4">
      <t>セイサク</t>
    </rPh>
    <rPh sb="7" eb="9">
      <t>ジッシ</t>
    </rPh>
    <rPh sb="13" eb="15">
      <t>キカン</t>
    </rPh>
    <rPh sb="16" eb="18">
      <t>コウジ</t>
    </rPh>
    <rPh sb="19" eb="21">
      <t>ゼンメン</t>
    </rPh>
    <rPh sb="21" eb="23">
      <t>チュウシ</t>
    </rPh>
    <rPh sb="24" eb="25">
      <t>オコナ</t>
    </rPh>
    <rPh sb="29" eb="31">
      <t>キカン</t>
    </rPh>
    <rPh sb="31" eb="32">
      <t>トウ</t>
    </rPh>
    <phoneticPr fontId="1"/>
  </si>
  <si>
    <r>
      <rPr>
        <sz val="22"/>
        <color rgb="FF0070C0"/>
        <rFont val="Yu Gothic UI Semilight"/>
        <family val="3"/>
        <charset val="128"/>
      </rPr>
      <t>Ｂ</t>
    </r>
    <r>
      <rPr>
        <sz val="22"/>
        <color theme="1"/>
        <rFont val="Yu Gothic UI Semilight"/>
        <family val="3"/>
        <charset val="128"/>
      </rPr>
      <t>を「休日取得計画提出」にプルダウンで選択　※別紙参照</t>
    </r>
    <rPh sb="3" eb="5">
      <t>キュウジツ</t>
    </rPh>
    <rPh sb="5" eb="7">
      <t>シュトク</t>
    </rPh>
    <rPh sb="7" eb="9">
      <t>ケイカク</t>
    </rPh>
    <rPh sb="9" eb="11">
      <t>テイシュツ</t>
    </rPh>
    <rPh sb="19" eb="21">
      <t>センタク</t>
    </rPh>
    <phoneticPr fontId="1"/>
  </si>
  <si>
    <t>「休日取得計画表兼実施報告書」を施工計画書の提出前に、工事打合せ簿で監督職員に報告する。</t>
    <rPh sb="16" eb="18">
      <t>セコウ</t>
    </rPh>
    <rPh sb="18" eb="21">
      <t>ケイカクショ</t>
    </rPh>
    <rPh sb="22" eb="24">
      <t>テイシュツ</t>
    </rPh>
    <rPh sb="24" eb="25">
      <t>マエ</t>
    </rPh>
    <rPh sb="27" eb="29">
      <t>コウジ</t>
    </rPh>
    <rPh sb="29" eb="31">
      <t>ウチアワ</t>
    </rPh>
    <rPh sb="32" eb="33">
      <t>ボ</t>
    </rPh>
    <rPh sb="34" eb="36">
      <t>カントク</t>
    </rPh>
    <rPh sb="36" eb="38">
      <t>ショクイン</t>
    </rPh>
    <rPh sb="39" eb="41">
      <t>ホウコク</t>
    </rPh>
    <phoneticPr fontId="1"/>
  </si>
  <si>
    <t>4週7休　25.0%以上28.5%未満</t>
    <rPh sb="1" eb="2">
      <t>シュウ</t>
    </rPh>
    <rPh sb="3" eb="4">
      <t>キュウ</t>
    </rPh>
    <rPh sb="10" eb="12">
      <t>イジョウ</t>
    </rPh>
    <rPh sb="17" eb="19">
      <t>ミマン</t>
    </rPh>
    <phoneticPr fontId="1"/>
  </si>
  <si>
    <t>4週6休　21.4%以上25.0%未満</t>
    <rPh sb="1" eb="2">
      <t>シュウ</t>
    </rPh>
    <rPh sb="3" eb="4">
      <t>キュウ</t>
    </rPh>
    <rPh sb="10" eb="12">
      <t>イジョウ</t>
    </rPh>
    <rPh sb="17" eb="19">
      <t>ミマン</t>
    </rPh>
    <phoneticPr fontId="1"/>
  </si>
  <si>
    <t>工期内現場閉所率</t>
    <phoneticPr fontId="1"/>
  </si>
  <si>
    <t>28.5%以上</t>
    <phoneticPr fontId="1"/>
  </si>
  <si>
    <r>
      <t xml:space="preserve">年末年始休暇（６日間）
</t>
    </r>
    <r>
      <rPr>
        <sz val="14"/>
        <color theme="1"/>
        <rFont val="HGSｺﾞｼｯｸE"/>
        <family val="3"/>
        <charset val="128"/>
      </rPr>
      <t>※元日（祝日）を含む</t>
    </r>
    <rPh sb="0" eb="2">
      <t>ネンマツ</t>
    </rPh>
    <rPh sb="2" eb="4">
      <t>ネンシ</t>
    </rPh>
    <rPh sb="4" eb="6">
      <t>キュウカ</t>
    </rPh>
    <rPh sb="8" eb="9">
      <t>ヒ</t>
    </rPh>
    <rPh sb="9" eb="10">
      <t>カン</t>
    </rPh>
    <rPh sb="13" eb="15">
      <t>ガンジツ</t>
    </rPh>
    <rPh sb="16" eb="18">
      <t>シュクジツ</t>
    </rPh>
    <rPh sb="20" eb="21">
      <t>フク</t>
    </rPh>
    <phoneticPr fontId="1"/>
  </si>
  <si>
    <t>ゴールデンウィーク（７日間）</t>
    <rPh sb="11" eb="12">
      <t>ヒ</t>
    </rPh>
    <rPh sb="12" eb="13">
      <t>カン</t>
    </rPh>
    <phoneticPr fontId="1"/>
  </si>
  <si>
    <t>令和●年●月●日</t>
    <rPh sb="0" eb="2">
      <t>レイワ</t>
    </rPh>
    <rPh sb="3" eb="4">
      <t>ネン</t>
    </rPh>
    <rPh sb="5" eb="6">
      <t>ガツ</t>
    </rPh>
    <rPh sb="6" eb="8">
      <t>マルニチ</t>
    </rPh>
    <phoneticPr fontId="1"/>
  </si>
  <si>
    <t>休</t>
    <rPh sb="0" eb="1">
      <t>ヤス</t>
    </rPh>
    <phoneticPr fontId="1"/>
  </si>
  <si>
    <t>〇〇舗装工事</t>
    <rPh sb="2" eb="4">
      <t>ホソウ</t>
    </rPh>
    <rPh sb="4" eb="6">
      <t>コウジ</t>
    </rPh>
    <phoneticPr fontId="1"/>
  </si>
  <si>
    <t>本工事は，週休２日（４週８休）工事につき，下記のとおり休日取得計画を作成しましたので提出します。</t>
    <rPh sb="0" eb="3">
      <t>ホンコウジ</t>
    </rPh>
    <rPh sb="5" eb="7">
      <t>シュウキュウ</t>
    </rPh>
    <rPh sb="8" eb="9">
      <t>ヒ</t>
    </rPh>
    <rPh sb="11" eb="12">
      <t>シュウ</t>
    </rPh>
    <rPh sb="13" eb="14">
      <t>キュウ</t>
    </rPh>
    <rPh sb="15" eb="17">
      <t>コウジ</t>
    </rPh>
    <rPh sb="21" eb="23">
      <t>カキ</t>
    </rPh>
    <rPh sb="27" eb="29">
      <t>キュウジツ</t>
    </rPh>
    <rPh sb="29" eb="31">
      <t>シュトク</t>
    </rPh>
    <rPh sb="31" eb="33">
      <t>ケイカク</t>
    </rPh>
    <rPh sb="34" eb="36">
      <t>サクセイ</t>
    </rPh>
    <rPh sb="42" eb="44">
      <t>テイシュツ</t>
    </rPh>
    <phoneticPr fontId="1"/>
  </si>
  <si>
    <t>本工事は，下記のとおり実施しましたので報告します。</t>
  </si>
  <si>
    <t>←プルダウンから選択すること</t>
    <rPh sb="8" eb="10">
      <t>センタク</t>
    </rPh>
    <phoneticPr fontId="1"/>
  </si>
  <si>
    <t>《令和６年４月１日版》</t>
    <rPh sb="1" eb="3">
      <t>レイワ</t>
    </rPh>
    <rPh sb="4" eb="5">
      <t>ネン</t>
    </rPh>
    <rPh sb="6" eb="7">
      <t>ガツ</t>
    </rPh>
    <rPh sb="8" eb="9">
      <t>ヒ</t>
    </rPh>
    <rPh sb="9" eb="10">
      <t>バン</t>
    </rPh>
    <phoneticPr fontId="1"/>
  </si>
  <si>
    <t>「着手日」に工事現場の着手日を入力（準備期間は除く）</t>
    <rPh sb="1" eb="3">
      <t>チャクシュ</t>
    </rPh>
    <rPh sb="3" eb="4">
      <t>ビ</t>
    </rPh>
    <rPh sb="6" eb="8">
      <t>コウジ</t>
    </rPh>
    <rPh sb="8" eb="10">
      <t>ゲンバ</t>
    </rPh>
    <rPh sb="11" eb="13">
      <t>チャクシュ</t>
    </rPh>
    <rPh sb="13" eb="14">
      <t>ビ</t>
    </rPh>
    <rPh sb="15" eb="17">
      <t>ニュウリョク</t>
    </rPh>
    <rPh sb="18" eb="20">
      <t>ジュンビ</t>
    </rPh>
    <rPh sb="20" eb="22">
      <t>キカン</t>
    </rPh>
    <rPh sb="23" eb="24">
      <t>ノゾ</t>
    </rPh>
    <phoneticPr fontId="1"/>
  </si>
  <si>
    <r>
      <rPr>
        <b/>
        <sz val="22"/>
        <color theme="1"/>
        <rFont val="Yu Gothic UI Semilight"/>
        <family val="3"/>
        <charset val="128"/>
      </rPr>
      <t>「現場施工完了日」に完了（予定）日を入力（後片付け期間は含まない）</t>
    </r>
    <r>
      <rPr>
        <sz val="22"/>
        <color theme="1"/>
        <rFont val="Yu Gothic UI Semilight"/>
        <family val="3"/>
        <charset val="128"/>
      </rPr>
      <t>　</t>
    </r>
    <rPh sb="1" eb="3">
      <t>ゲンバ</t>
    </rPh>
    <rPh sb="3" eb="5">
      <t>セコウ</t>
    </rPh>
    <rPh sb="5" eb="8">
      <t>カンリョウビ</t>
    </rPh>
    <rPh sb="8" eb="9">
      <t>チャクビ</t>
    </rPh>
    <rPh sb="10" eb="12">
      <t>カンリョウ</t>
    </rPh>
    <rPh sb="13" eb="15">
      <t>ヨテイ</t>
    </rPh>
    <rPh sb="16" eb="17">
      <t>ヒ</t>
    </rPh>
    <rPh sb="17" eb="18">
      <t>チャクビ</t>
    </rPh>
    <rPh sb="18" eb="20">
      <t>ニュウリョク</t>
    </rPh>
    <rPh sb="21" eb="24">
      <t>アトカタヅ</t>
    </rPh>
    <rPh sb="25" eb="27">
      <t>キカン</t>
    </rPh>
    <rPh sb="28" eb="29">
      <t>フク</t>
    </rPh>
    <phoneticPr fontId="1"/>
  </si>
  <si>
    <t>休</t>
    <rPh sb="0" eb="1">
      <t>ヤス</t>
    </rPh>
    <phoneticPr fontId="1"/>
  </si>
  <si>
    <t>２周期</t>
    <rPh sb="1" eb="3">
      <t>シュウキ</t>
    </rPh>
    <phoneticPr fontId="1"/>
  </si>
  <si>
    <t>北上市ホームページに掲載の「北上市週休２日工事実施要領」を確認する</t>
    <rPh sb="0" eb="3">
      <t>キタカミシ</t>
    </rPh>
    <rPh sb="10" eb="12">
      <t>ケイサイ</t>
    </rPh>
    <rPh sb="14" eb="17">
      <t>キタカミシ</t>
    </rPh>
    <rPh sb="17" eb="19">
      <t>シュウキュウ</t>
    </rPh>
    <rPh sb="20" eb="21">
      <t>ヒ</t>
    </rPh>
    <rPh sb="21" eb="23">
      <t>コウジ</t>
    </rPh>
    <rPh sb="23" eb="25">
      <t>ジッシ</t>
    </rPh>
    <rPh sb="25" eb="27">
      <t>ヨウリョウ</t>
    </rPh>
    <rPh sb="29" eb="31">
      <t>カクニン</t>
    </rPh>
    <phoneticPr fontId="1"/>
  </si>
  <si>
    <t>（ 北上市ホーム ＞ くらし・市政トップ ＞ 組織から探す ＞ 財政課 ＞ 契約検査係 ＞ 入札・契約 ＞おしらせ＞ 北上市週休２日工事の実施について ）</t>
    <rPh sb="2" eb="5">
      <t>キタカミシ</t>
    </rPh>
    <rPh sb="15" eb="17">
      <t>シセイ</t>
    </rPh>
    <rPh sb="23" eb="25">
      <t>ソシキ</t>
    </rPh>
    <rPh sb="27" eb="28">
      <t>サガ</t>
    </rPh>
    <rPh sb="32" eb="35">
      <t>ザイセイカ</t>
    </rPh>
    <rPh sb="38" eb="40">
      <t>ケイヤク</t>
    </rPh>
    <rPh sb="40" eb="42">
      <t>ケンサ</t>
    </rPh>
    <rPh sb="42" eb="43">
      <t>カカ</t>
    </rPh>
    <rPh sb="46" eb="48">
      <t>ニュウサツ</t>
    </rPh>
    <rPh sb="49" eb="51">
      <t>ケイヤク</t>
    </rPh>
    <rPh sb="59" eb="62">
      <t>キタカミシ</t>
    </rPh>
    <rPh sb="62" eb="64">
      <t>シュウキュウ</t>
    </rPh>
    <rPh sb="65" eb="66">
      <t>ヒ</t>
    </rPh>
    <rPh sb="66" eb="68">
      <t>コウジ</t>
    </rPh>
    <rPh sb="69" eb="71">
      <t>ジッシ</t>
    </rPh>
    <phoneticPr fontId="1"/>
  </si>
  <si>
    <t>（ http://www.city.kitakami.iwate.jp/life/soshikikarasagasu/zaiseika/keiyakukensa/3_1/1/24725.html）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</si>
</sst>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0.00000"/>
    <numFmt numFmtId="178" formatCode="0_ "/>
    <numFmt numFmtId="179" formatCode="0.0%"/>
    <numFmt numFmtId="180" formatCode="0.0000_ "/>
    <numFmt numFmtId="181" formatCode="0.0000"/>
    <numFmt numFmtId="182" formatCode="[$]ggge&quot;年&quot;m&quot;月&quot;d&quot;日&quot;;@" x16r2:formatCode16="[$-ja-JP-x-gannen]ggge&quot;年&quot;m&quot;月&quot;d&quot;日&quot;;@"/>
  </numFmts>
  <fonts count="5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theme="1"/>
      <name val="HGSｺﾞｼｯｸE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1"/>
      <name val="HGPｺﾞｼｯｸE"/>
      <family val="3"/>
      <charset val="128"/>
    </font>
    <font>
      <sz val="6"/>
      <color theme="1"/>
      <name val="HGPｺﾞｼｯｸE"/>
      <family val="3"/>
      <charset val="128"/>
    </font>
    <font>
      <sz val="6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SｺﾞｼｯｸE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28"/>
      <color theme="1"/>
      <name val="HGPｺﾞｼｯｸE"/>
      <family val="3"/>
      <charset val="128"/>
    </font>
    <font>
      <sz val="11"/>
      <color theme="1"/>
      <name val="HGP創英ﾌﾟﾚｾﾞﾝｽEB"/>
      <family val="1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HGPｺﾞｼｯｸE"/>
      <family val="3"/>
      <charset val="128"/>
    </font>
    <font>
      <sz val="18"/>
      <color theme="1"/>
      <name val="HGP創英角ｺﾞｼｯｸUB"/>
      <family val="3"/>
      <charset val="128"/>
    </font>
    <font>
      <sz val="24"/>
      <color theme="1"/>
      <name val="HGP創英ﾌﾟﾚｾﾞﾝｽEB"/>
      <family val="1"/>
      <charset val="128"/>
    </font>
    <font>
      <sz val="24"/>
      <color theme="1"/>
      <name val="HGPｺﾞｼｯｸE"/>
      <family val="3"/>
      <charset val="128"/>
    </font>
    <font>
      <sz val="24"/>
      <color theme="1"/>
      <name val="HG丸ｺﾞｼｯｸM-PRO"/>
      <family val="3"/>
      <charset val="128"/>
    </font>
    <font>
      <sz val="24"/>
      <color theme="1"/>
      <name val="HGP創英角ﾎﾟｯﾌﾟ体"/>
      <family val="3"/>
      <charset val="128"/>
    </font>
    <font>
      <sz val="18"/>
      <color theme="1"/>
      <name val="HG創英角ﾎﾟｯﾌﾟ体"/>
      <family val="3"/>
      <charset val="128"/>
    </font>
    <font>
      <sz val="22"/>
      <color theme="1"/>
      <name val="HG創英角ﾎﾟｯﾌﾟ体"/>
      <family val="3"/>
      <charset val="128"/>
    </font>
    <font>
      <sz val="22"/>
      <color theme="1"/>
      <name val="HGP創英角ｺﾞｼｯｸUB"/>
      <family val="3"/>
      <charset val="128"/>
    </font>
    <font>
      <sz val="20"/>
      <color theme="1"/>
      <name val="HG丸ｺﾞｼｯｸM-PRO"/>
      <family val="3"/>
      <charset val="128"/>
    </font>
    <font>
      <sz val="22"/>
      <color theme="1"/>
      <name val="メイリオ"/>
      <family val="3"/>
      <charset val="128"/>
    </font>
    <font>
      <sz val="12"/>
      <color theme="3"/>
      <name val="Arial"/>
      <family val="2"/>
    </font>
    <font>
      <sz val="16"/>
      <color theme="0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8"/>
      <name val="HGSｺﾞｼｯｸE"/>
      <family val="3"/>
      <charset val="128"/>
    </font>
    <font>
      <sz val="16"/>
      <color rgb="FFFF0000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6"/>
      <color theme="0"/>
      <name val="HGSｺﾞｼｯｸE"/>
      <family val="3"/>
      <charset val="128"/>
    </font>
    <font>
      <b/>
      <sz val="20"/>
      <color theme="0"/>
      <name val="HGSｺﾞｼｯｸE"/>
      <family val="3"/>
      <charset val="128"/>
    </font>
    <font>
      <sz val="20"/>
      <color theme="0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2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22"/>
      <color theme="1"/>
      <name val="Yu Gothic UI Semilight"/>
      <family val="3"/>
      <charset val="128"/>
    </font>
    <font>
      <sz val="18"/>
      <color theme="1"/>
      <name val="Yu Gothic UI Semilight"/>
      <family val="3"/>
      <charset val="128"/>
    </font>
    <font>
      <b/>
      <sz val="26"/>
      <color theme="1"/>
      <name val="Yu Gothic UI Semilight"/>
      <family val="3"/>
      <charset val="128"/>
    </font>
    <font>
      <b/>
      <sz val="22"/>
      <color theme="1"/>
      <name val="Yu Gothic UI Semilight"/>
      <family val="3"/>
      <charset val="128"/>
    </font>
    <font>
      <b/>
      <sz val="22"/>
      <color theme="1"/>
      <name val="HG創英角ﾎﾟｯﾌﾟ体"/>
      <family val="3"/>
      <charset val="128"/>
    </font>
    <font>
      <b/>
      <sz val="22"/>
      <color theme="1"/>
      <name val="HGP創英角ｺﾞｼｯｸUB"/>
      <family val="3"/>
      <charset val="128"/>
    </font>
    <font>
      <sz val="22"/>
      <color rgb="FFFF0000"/>
      <name val="Yu Gothic UI Semilight"/>
      <family val="3"/>
      <charset val="128"/>
    </font>
    <font>
      <sz val="22"/>
      <color rgb="FF0070C0"/>
      <name val="Yu Gothic UI Semilight"/>
      <family val="3"/>
      <charset val="128"/>
    </font>
    <font>
      <sz val="22"/>
      <color theme="9" tint="-0.499984740745262"/>
      <name val="Yu Gothic UI Semilight"/>
      <family val="3"/>
      <charset val="128"/>
    </font>
    <font>
      <b/>
      <sz val="22"/>
      <color rgb="FFFF0000"/>
      <name val="Yu Gothic UI Semilight"/>
      <family val="3"/>
      <charset val="128"/>
    </font>
    <font>
      <b/>
      <sz val="22"/>
      <color rgb="FF0070C0"/>
      <name val="Yu Gothic UI Semilight"/>
      <family val="3"/>
      <charset val="128"/>
    </font>
    <font>
      <b/>
      <sz val="22"/>
      <color theme="9" tint="-0.499984740745262"/>
      <name val="Yu Gothic UI Semilight"/>
      <family val="3"/>
      <charset val="128"/>
    </font>
    <font>
      <sz val="16"/>
      <color theme="1"/>
      <name val="Yu Gothic UI Semilight"/>
      <family val="3"/>
      <charset val="128"/>
    </font>
    <font>
      <sz val="20"/>
      <color theme="1"/>
      <name val="Yu Gothic UI Semilight"/>
      <family val="3"/>
      <charset val="128"/>
    </font>
    <font>
      <u/>
      <sz val="22"/>
      <color rgb="FFFF0000"/>
      <name val="Yu Gothic UI Semilight"/>
      <family val="3"/>
      <charset val="128"/>
    </font>
    <font>
      <sz val="20"/>
      <color rgb="FFFF0000"/>
      <name val="HGSｺﾞｼｯｸE"/>
      <family val="3"/>
      <charset val="128"/>
    </font>
    <font>
      <sz val="24"/>
      <color rgb="FFFFC000"/>
      <name val="HGP創英ﾌﾟﾚｾﾞﾝｽE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hair">
        <color theme="0"/>
      </top>
      <bottom style="hair">
        <color theme="0"/>
      </bottom>
      <diagonal/>
    </border>
    <border>
      <left/>
      <right style="medium">
        <color indexed="64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theme="0"/>
      </top>
      <bottom/>
      <diagonal/>
    </border>
    <border>
      <left/>
      <right style="medium">
        <color indexed="64"/>
      </right>
      <top style="hair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8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0" xfId="0" applyFont="1" applyAlignment="1">
      <alignment vertical="center" textRotation="255" shrinkToFit="1"/>
    </xf>
    <xf numFmtId="0" fontId="4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14" fontId="5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6" fillId="4" borderId="0" xfId="0" applyFont="1" applyFill="1" applyAlignment="1">
      <alignment vertical="center" shrinkToFit="1"/>
    </xf>
    <xf numFmtId="0" fontId="4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vertical="center" shrinkToFit="1"/>
    </xf>
    <xf numFmtId="0" fontId="15" fillId="4" borderId="0" xfId="0" applyFont="1" applyFill="1" applyAlignment="1">
      <alignment vertical="center" shrinkToFit="1"/>
    </xf>
    <xf numFmtId="0" fontId="19" fillId="4" borderId="0" xfId="0" applyFont="1" applyFill="1" applyAlignment="1">
      <alignment horizontal="center" vertical="center" shrinkToFit="1"/>
    </xf>
    <xf numFmtId="0" fontId="19" fillId="4" borderId="0" xfId="0" applyFont="1" applyFill="1" applyAlignment="1">
      <alignment vertical="center" shrinkToFit="1"/>
    </xf>
    <xf numFmtId="0" fontId="20" fillId="4" borderId="0" xfId="0" applyFont="1" applyFill="1" applyAlignment="1">
      <alignment vertical="center" shrinkToFit="1"/>
    </xf>
    <xf numFmtId="0" fontId="21" fillId="4" borderId="0" xfId="0" applyFont="1" applyFill="1" applyAlignment="1">
      <alignment horizontal="center" vertical="center" shrinkToFit="1"/>
    </xf>
    <xf numFmtId="0" fontId="21" fillId="4" borderId="0" xfId="0" applyFont="1" applyFill="1" applyAlignment="1">
      <alignment vertical="center" shrinkToFit="1"/>
    </xf>
    <xf numFmtId="0" fontId="22" fillId="4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14" fontId="15" fillId="0" borderId="21" xfId="0" applyNumberFormat="1" applyFont="1" applyFill="1" applyBorder="1" applyAlignment="1">
      <alignment vertical="center" shrinkToFit="1"/>
    </xf>
    <xf numFmtId="14" fontId="15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vertical="center" shrinkToFit="1"/>
    </xf>
    <xf numFmtId="0" fontId="4" fillId="0" borderId="0" xfId="0" applyFont="1" applyFill="1" applyAlignment="1">
      <alignment vertical="center" textRotation="255" shrinkToFit="1"/>
    </xf>
    <xf numFmtId="176" fontId="3" fillId="0" borderId="0" xfId="0" applyNumberFormat="1" applyFont="1" applyFill="1" applyAlignment="1">
      <alignment vertical="center" textRotation="255" shrinkToFit="1"/>
    </xf>
    <xf numFmtId="176" fontId="3" fillId="0" borderId="26" xfId="0" applyNumberFormat="1" applyFont="1" applyFill="1" applyBorder="1" applyAlignment="1">
      <alignment vertical="center" shrinkToFit="1"/>
    </xf>
    <xf numFmtId="176" fontId="3" fillId="0" borderId="28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24" fillId="4" borderId="0" xfId="0" applyFont="1" applyFill="1">
      <alignment vertical="center"/>
    </xf>
    <xf numFmtId="49" fontId="23" fillId="4" borderId="0" xfId="0" applyNumberFormat="1" applyFont="1" applyFill="1">
      <alignment vertical="center"/>
    </xf>
    <xf numFmtId="0" fontId="23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27" fillId="4" borderId="0" xfId="0" applyFont="1" applyFill="1" applyAlignment="1">
      <alignment vertical="top"/>
    </xf>
    <xf numFmtId="0" fontId="5" fillId="0" borderId="0" xfId="0" applyFont="1" applyFill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4" fontId="5" fillId="0" borderId="24" xfId="0" applyNumberFormat="1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29" fillId="4" borderId="0" xfId="0" applyFont="1" applyFill="1" applyBorder="1" applyAlignment="1">
      <alignment vertical="center" textRotation="255" shrinkToFit="1"/>
    </xf>
    <xf numFmtId="0" fontId="30" fillId="4" borderId="0" xfId="0" applyFont="1" applyFill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horizontal="left" vertical="top" shrinkToFit="1"/>
    </xf>
    <xf numFmtId="0" fontId="18" fillId="4" borderId="0" xfId="0" applyFont="1" applyFill="1" applyBorder="1" applyAlignment="1">
      <alignment horizontal="center" vertical="top" shrinkToFit="1"/>
    </xf>
    <xf numFmtId="0" fontId="9" fillId="4" borderId="0" xfId="0" applyFont="1" applyFill="1" applyBorder="1" applyAlignment="1">
      <alignment horizontal="center" vertical="center" textRotation="255" shrinkToFit="1"/>
    </xf>
    <xf numFmtId="0" fontId="30" fillId="4" borderId="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6" fontId="4" fillId="0" borderId="0" xfId="0" applyNumberFormat="1" applyFont="1" applyFill="1" applyAlignment="1">
      <alignment vertical="center" textRotation="255" shrinkToFit="1"/>
    </xf>
    <xf numFmtId="0" fontId="4" fillId="4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40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8" fontId="38" fillId="0" borderId="0" xfId="0" applyNumberFormat="1" applyFont="1" applyFill="1" applyBorder="1" applyAlignment="1">
      <alignment vertical="center" shrinkToFit="1"/>
    </xf>
    <xf numFmtId="180" fontId="38" fillId="0" borderId="0" xfId="0" applyNumberFormat="1" applyFont="1" applyFill="1" applyBorder="1" applyAlignment="1">
      <alignment vertical="center" shrinkToFit="1"/>
    </xf>
    <xf numFmtId="0" fontId="9" fillId="4" borderId="0" xfId="0" applyFont="1" applyFill="1" applyBorder="1" applyAlignment="1">
      <alignment vertical="center" textRotation="255" shrinkToFit="1"/>
    </xf>
    <xf numFmtId="0" fontId="17" fillId="4" borderId="0" xfId="0" applyFont="1" applyFill="1" applyBorder="1" applyAlignment="1">
      <alignment vertical="center" shrinkToFit="1"/>
    </xf>
    <xf numFmtId="177" fontId="30" fillId="4" borderId="0" xfId="0" applyNumberFormat="1" applyFont="1" applyFill="1" applyBorder="1" applyAlignment="1">
      <alignment vertical="center" shrinkToFit="1"/>
    </xf>
    <xf numFmtId="0" fontId="16" fillId="4" borderId="0" xfId="0" applyFont="1" applyFill="1" applyBorder="1" applyAlignment="1">
      <alignment vertical="top" shrinkToFit="1"/>
    </xf>
    <xf numFmtId="0" fontId="9" fillId="4" borderId="0" xfId="0" applyFont="1" applyFill="1" applyBorder="1" applyAlignment="1">
      <alignment vertical="center" shrinkToFit="1"/>
    </xf>
    <xf numFmtId="0" fontId="17" fillId="4" borderId="22" xfId="0" applyFont="1" applyFill="1" applyBorder="1" applyAlignment="1">
      <alignment vertical="center" shrinkToFit="1"/>
    </xf>
    <xf numFmtId="0" fontId="17" fillId="4" borderId="22" xfId="0" applyFont="1" applyFill="1" applyBorder="1" applyAlignment="1">
      <alignment horizontal="left" vertical="top" shrinkToFit="1"/>
    </xf>
    <xf numFmtId="0" fontId="41" fillId="4" borderId="0" xfId="0" applyFont="1" applyFill="1" applyBorder="1" applyAlignment="1">
      <alignment horizontal="left" vertical="top" shrinkToFit="1"/>
    </xf>
    <xf numFmtId="0" fontId="41" fillId="4" borderId="0" xfId="0" applyFont="1" applyFill="1" applyBorder="1" applyAlignment="1">
      <alignment vertical="top" wrapText="1" shrinkToFit="1"/>
    </xf>
    <xf numFmtId="0" fontId="41" fillId="4" borderId="22" xfId="0" applyFont="1" applyFill="1" applyBorder="1" applyAlignment="1">
      <alignment vertical="top" shrinkToFit="1"/>
    </xf>
    <xf numFmtId="0" fontId="41" fillId="4" borderId="0" xfId="0" applyFont="1" applyFill="1" applyBorder="1" applyAlignment="1">
      <alignment vertical="top" shrinkToFit="1"/>
    </xf>
    <xf numFmtId="0" fontId="41" fillId="4" borderId="21" xfId="0" applyFont="1" applyFill="1" applyBorder="1" applyAlignment="1">
      <alignment horizontal="left" vertical="top" shrinkToFit="1"/>
    </xf>
    <xf numFmtId="0" fontId="41" fillId="4" borderId="24" xfId="0" applyFont="1" applyFill="1" applyBorder="1" applyAlignment="1">
      <alignment horizontal="left" vertical="top" shrinkToFit="1"/>
    </xf>
    <xf numFmtId="0" fontId="41" fillId="4" borderId="24" xfId="0" applyFont="1" applyFill="1" applyBorder="1" applyAlignment="1">
      <alignment vertical="top" shrinkToFit="1"/>
    </xf>
    <xf numFmtId="0" fontId="41" fillId="4" borderId="25" xfId="0" applyFont="1" applyFill="1" applyBorder="1" applyAlignment="1">
      <alignment vertical="top" shrinkToFit="1"/>
    </xf>
    <xf numFmtId="0" fontId="41" fillId="4" borderId="54" xfId="0" applyFont="1" applyFill="1" applyBorder="1" applyAlignment="1">
      <alignment vertical="center" shrinkToFit="1"/>
    </xf>
    <xf numFmtId="0" fontId="41" fillId="4" borderId="0" xfId="0" applyFont="1" applyFill="1" applyBorder="1" applyAlignment="1">
      <alignment horizontal="left" vertical="center" shrinkToFit="1"/>
    </xf>
    <xf numFmtId="0" fontId="41" fillId="4" borderId="24" xfId="0" applyFont="1" applyFill="1" applyBorder="1" applyAlignment="1">
      <alignment horizontal="left" vertical="center" shrinkToFit="1"/>
    </xf>
    <xf numFmtId="0" fontId="41" fillId="4" borderId="0" xfId="0" applyFont="1" applyFill="1" applyBorder="1" applyAlignment="1">
      <alignment horizontal="center" vertical="center" shrinkToFit="1"/>
    </xf>
    <xf numFmtId="0" fontId="41" fillId="4" borderId="0" xfId="0" applyFont="1" applyFill="1" applyBorder="1" applyAlignment="1">
      <alignment horizontal="center" vertical="top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2" fillId="4" borderId="0" xfId="0" applyFont="1" applyFill="1">
      <alignment vertical="center"/>
    </xf>
    <xf numFmtId="49" fontId="43" fillId="4" borderId="0" xfId="0" applyNumberFormat="1" applyFont="1" applyFill="1">
      <alignment vertical="center"/>
    </xf>
    <xf numFmtId="0" fontId="43" fillId="4" borderId="0" xfId="0" applyFont="1" applyFill="1">
      <alignment vertical="center"/>
    </xf>
    <xf numFmtId="0" fontId="45" fillId="4" borderId="0" xfId="0" applyFont="1" applyFill="1">
      <alignment vertical="center"/>
    </xf>
    <xf numFmtId="49" fontId="45" fillId="4" borderId="0" xfId="0" applyNumberFormat="1" applyFont="1" applyFill="1">
      <alignment vertical="center"/>
    </xf>
    <xf numFmtId="0" fontId="46" fillId="4" borderId="0" xfId="0" applyFont="1" applyFill="1">
      <alignment vertical="center"/>
    </xf>
    <xf numFmtId="0" fontId="42" fillId="4" borderId="0" xfId="0" applyFont="1" applyFill="1" applyAlignment="1">
      <alignment vertical="top"/>
    </xf>
    <xf numFmtId="49" fontId="42" fillId="4" borderId="0" xfId="0" applyNumberFormat="1" applyFont="1" applyFill="1" applyAlignment="1">
      <alignment vertical="top"/>
    </xf>
    <xf numFmtId="0" fontId="42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47" fillId="4" borderId="0" xfId="0" applyFont="1" applyFill="1">
      <alignment vertical="center"/>
    </xf>
    <xf numFmtId="49" fontId="42" fillId="4" borderId="0" xfId="0" applyNumberFormat="1" applyFont="1" applyFill="1">
      <alignment vertical="center"/>
    </xf>
    <xf numFmtId="0" fontId="42" fillId="4" borderId="0" xfId="0" applyFont="1" applyFill="1" applyBorder="1" applyAlignment="1">
      <alignment horizontal="center" vertical="center" shrinkToFit="1"/>
    </xf>
    <xf numFmtId="0" fontId="42" fillId="4" borderId="0" xfId="0" applyFont="1" applyFill="1" applyBorder="1">
      <alignment vertical="center"/>
    </xf>
    <xf numFmtId="0" fontId="42" fillId="4" borderId="0" xfId="0" applyFont="1" applyFill="1" applyBorder="1" applyAlignment="1">
      <alignment vertical="top" shrinkToFit="1"/>
    </xf>
    <xf numFmtId="0" fontId="42" fillId="4" borderId="0" xfId="0" applyFont="1" applyFill="1" applyAlignment="1">
      <alignment vertical="center" wrapText="1"/>
    </xf>
    <xf numFmtId="49" fontId="45" fillId="4" borderId="0" xfId="0" applyNumberFormat="1" applyFont="1" applyFill="1" applyAlignment="1">
      <alignment vertical="top"/>
    </xf>
    <xf numFmtId="0" fontId="45" fillId="4" borderId="0" xfId="0" applyFont="1" applyFill="1" applyBorder="1" applyAlignment="1">
      <alignment horizontal="left" vertical="center" shrinkToFit="1"/>
    </xf>
    <xf numFmtId="0" fontId="42" fillId="4" borderId="58" xfId="0" applyFont="1" applyFill="1" applyBorder="1" applyAlignment="1">
      <alignment horizontal="center" vertical="center"/>
    </xf>
    <xf numFmtId="0" fontId="55" fillId="4" borderId="0" xfId="0" applyFont="1" applyFill="1" applyAlignment="1">
      <alignment vertical="center" wrapText="1"/>
    </xf>
    <xf numFmtId="0" fontId="42" fillId="4" borderId="0" xfId="0" quotePrefix="1" applyFont="1" applyFill="1" applyBorder="1" applyAlignment="1">
      <alignment horizontal="right" vertical="center"/>
    </xf>
    <xf numFmtId="0" fontId="40" fillId="4" borderId="24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38" fontId="16" fillId="4" borderId="0" xfId="3" applyFont="1" applyFill="1" applyBorder="1" applyAlignment="1">
      <alignment vertical="top" shrinkToFit="1"/>
    </xf>
    <xf numFmtId="0" fontId="40" fillId="4" borderId="0" xfId="0" applyFont="1" applyFill="1" applyBorder="1" applyAlignment="1">
      <alignment vertical="center" shrinkToFit="1"/>
    </xf>
    <xf numFmtId="0" fontId="48" fillId="4" borderId="0" xfId="0" applyFont="1" applyFill="1" applyAlignment="1">
      <alignment vertical="top"/>
    </xf>
    <xf numFmtId="0" fontId="56" fillId="4" borderId="0" xfId="0" applyFont="1" applyFill="1" applyAlignment="1">
      <alignment vertical="top"/>
    </xf>
    <xf numFmtId="0" fontId="39" fillId="4" borderId="0" xfId="0" applyFont="1" applyFill="1" applyBorder="1" applyAlignment="1">
      <alignment horizontal="center" vertical="center" shrinkToFit="1"/>
    </xf>
    <xf numFmtId="0" fontId="39" fillId="4" borderId="0" xfId="0" applyFont="1" applyFill="1" applyBorder="1" applyAlignment="1">
      <alignment horizontal="right" vertical="center" shrinkToFit="1"/>
    </xf>
    <xf numFmtId="0" fontId="57" fillId="6" borderId="34" xfId="0" applyFont="1" applyFill="1" applyBorder="1" applyAlignment="1">
      <alignment wrapText="1" shrinkToFit="1"/>
    </xf>
    <xf numFmtId="0" fontId="57" fillId="6" borderId="32" xfId="0" applyFont="1" applyFill="1" applyBorder="1" applyAlignment="1">
      <alignment wrapText="1" shrinkToFit="1"/>
    </xf>
    <xf numFmtId="0" fontId="4" fillId="0" borderId="57" xfId="0" applyNumberFormat="1" applyFont="1" applyBorder="1" applyAlignment="1">
      <alignment horizontal="center" vertical="center" shrinkToFit="1"/>
    </xf>
    <xf numFmtId="0" fontId="26" fillId="4" borderId="0" xfId="0" applyFont="1" applyFill="1" applyAlignment="1">
      <alignment horizontal="right" vertical="center"/>
    </xf>
    <xf numFmtId="0" fontId="45" fillId="4" borderId="0" xfId="0" applyFont="1" applyFill="1" applyBorder="1" applyAlignment="1">
      <alignment horizontal="left" vertical="center" shrinkToFit="1"/>
    </xf>
    <xf numFmtId="0" fontId="43" fillId="4" borderId="0" xfId="0" applyFont="1" applyFill="1" applyAlignment="1">
      <alignment horizontal="right" vertical="center"/>
    </xf>
    <xf numFmtId="49" fontId="44" fillId="4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top" wrapText="1"/>
    </xf>
    <xf numFmtId="49" fontId="45" fillId="4" borderId="0" xfId="0" applyNumberFormat="1" applyFont="1" applyFill="1" applyAlignment="1">
      <alignment horizontal="center" vertical="center"/>
    </xf>
    <xf numFmtId="0" fontId="54" fillId="4" borderId="0" xfId="0" applyFont="1" applyFill="1" applyAlignment="1">
      <alignment horizontal="left" vertical="center" wrapText="1"/>
    </xf>
    <xf numFmtId="0" fontId="45" fillId="4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left" vertical="top" shrinkToFit="1"/>
    </xf>
    <xf numFmtId="179" fontId="37" fillId="6" borderId="34" xfId="2" applyNumberFormat="1" applyFont="1" applyFill="1" applyBorder="1" applyAlignment="1">
      <alignment horizontal="center" shrinkToFit="1"/>
    </xf>
    <xf numFmtId="179" fontId="37" fillId="6" borderId="32" xfId="2" applyNumberFormat="1" applyFont="1" applyFill="1" applyBorder="1" applyAlignment="1">
      <alignment horizontal="center" shrinkToFit="1"/>
    </xf>
    <xf numFmtId="0" fontId="34" fillId="5" borderId="37" xfId="0" applyFont="1" applyFill="1" applyBorder="1" applyAlignment="1">
      <alignment horizontal="center" vertical="center" shrinkToFit="1"/>
    </xf>
    <xf numFmtId="0" fontId="37" fillId="6" borderId="37" xfId="0" applyFont="1" applyFill="1" applyBorder="1" applyAlignment="1">
      <alignment horizontal="center" vertical="center" shrinkToFit="1"/>
    </xf>
    <xf numFmtId="0" fontId="9" fillId="4" borderId="35" xfId="0" applyFont="1" applyFill="1" applyBorder="1" applyAlignment="1">
      <alignment horizontal="center" vertical="center" shrinkToFit="1"/>
    </xf>
    <xf numFmtId="0" fontId="12" fillId="4" borderId="66" xfId="0" applyFont="1" applyFill="1" applyBorder="1" applyAlignment="1">
      <alignment horizontal="center" vertical="center" shrinkToFit="1"/>
    </xf>
    <xf numFmtId="0" fontId="32" fillId="5" borderId="29" xfId="0" applyFont="1" applyFill="1" applyBorder="1" applyAlignment="1">
      <alignment horizontal="center" vertical="center" shrinkToFit="1"/>
    </xf>
    <xf numFmtId="0" fontId="32" fillId="5" borderId="30" xfId="0" applyFont="1" applyFill="1" applyBorder="1" applyAlignment="1">
      <alignment horizontal="center" vertical="center" shrinkToFit="1"/>
    </xf>
    <xf numFmtId="0" fontId="35" fillId="6" borderId="29" xfId="0" applyFont="1" applyFill="1" applyBorder="1" applyAlignment="1">
      <alignment horizontal="center" vertical="center" shrinkToFit="1"/>
    </xf>
    <xf numFmtId="0" fontId="35" fillId="6" borderId="30" xfId="0" applyFont="1" applyFill="1" applyBorder="1" applyAlignment="1">
      <alignment horizontal="center" vertical="center" shrinkToFit="1"/>
    </xf>
    <xf numFmtId="0" fontId="4" fillId="4" borderId="43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45" xfId="0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horizontal="center" vertical="center" shrinkToFit="1"/>
    </xf>
    <xf numFmtId="0" fontId="11" fillId="4" borderId="41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32" fillId="5" borderId="17" xfId="0" applyFont="1" applyFill="1" applyBorder="1" applyAlignment="1">
      <alignment vertical="center" shrinkToFit="1"/>
    </xf>
    <xf numFmtId="0" fontId="32" fillId="5" borderId="42" xfId="0" applyFont="1" applyFill="1" applyBorder="1" applyAlignment="1">
      <alignment vertical="center" shrinkToFit="1"/>
    </xf>
    <xf numFmtId="0" fontId="35" fillId="6" borderId="38" xfId="0" applyFont="1" applyFill="1" applyBorder="1" applyAlignment="1">
      <alignment vertical="center" shrinkToFit="1"/>
    </xf>
    <xf numFmtId="0" fontId="35" fillId="6" borderId="39" xfId="0" applyFont="1" applyFill="1" applyBorder="1" applyAlignment="1">
      <alignment vertical="center" shrinkToFit="1"/>
    </xf>
    <xf numFmtId="0" fontId="32" fillId="5" borderId="46" xfId="0" applyFont="1" applyFill="1" applyBorder="1" applyAlignment="1">
      <alignment vertical="center" shrinkToFit="1"/>
    </xf>
    <xf numFmtId="0" fontId="32" fillId="5" borderId="47" xfId="0" applyFont="1" applyFill="1" applyBorder="1" applyAlignment="1">
      <alignment vertical="center" shrinkToFit="1"/>
    </xf>
    <xf numFmtId="0" fontId="35" fillId="6" borderId="48" xfId="0" applyFont="1" applyFill="1" applyBorder="1" applyAlignment="1">
      <alignment vertical="center" shrinkToFit="1"/>
    </xf>
    <xf numFmtId="0" fontId="35" fillId="6" borderId="49" xfId="0" applyFont="1" applyFill="1" applyBorder="1" applyAlignment="1">
      <alignment vertical="center" shrinkToFit="1"/>
    </xf>
    <xf numFmtId="181" fontId="32" fillId="5" borderId="17" xfId="0" applyNumberFormat="1" applyFont="1" applyFill="1" applyBorder="1" applyAlignment="1">
      <alignment horizontal="center" vertical="center" shrinkToFit="1"/>
    </xf>
    <xf numFmtId="181" fontId="32" fillId="5" borderId="42" xfId="0" applyNumberFormat="1" applyFont="1" applyFill="1" applyBorder="1" applyAlignment="1">
      <alignment horizontal="center" vertical="center" shrinkToFit="1"/>
    </xf>
    <xf numFmtId="181" fontId="35" fillId="6" borderId="50" xfId="0" applyNumberFormat="1" applyFont="1" applyFill="1" applyBorder="1" applyAlignment="1">
      <alignment horizontal="center" vertical="center" shrinkToFit="1"/>
    </xf>
    <xf numFmtId="181" fontId="35" fillId="6" borderId="51" xfId="0" applyNumberFormat="1" applyFont="1" applyFill="1" applyBorder="1" applyAlignment="1">
      <alignment horizontal="center" vertical="center" shrinkToFit="1"/>
    </xf>
    <xf numFmtId="0" fontId="11" fillId="4" borderId="19" xfId="0" applyFont="1" applyFill="1" applyBorder="1" applyAlignment="1">
      <alignment horizontal="center" vertical="center" shrinkToFit="1"/>
    </xf>
    <xf numFmtId="0" fontId="11" fillId="4" borderId="47" xfId="0" applyFont="1" applyFill="1" applyBorder="1" applyAlignment="1">
      <alignment horizontal="center" vertical="center" shrinkToFit="1"/>
    </xf>
    <xf numFmtId="0" fontId="37" fillId="6" borderId="36" xfId="0" applyFont="1" applyFill="1" applyBorder="1" applyAlignment="1">
      <alignment horizontal="center" vertical="center" wrapText="1" shrinkToFit="1"/>
    </xf>
    <xf numFmtId="0" fontId="37" fillId="6" borderId="33" xfId="0" applyFont="1" applyFill="1" applyBorder="1" applyAlignment="1">
      <alignment horizontal="center" vertical="center" shrinkToFit="1"/>
    </xf>
    <xf numFmtId="0" fontId="37" fillId="6" borderId="31" xfId="0" applyFont="1" applyFill="1" applyBorder="1" applyAlignment="1">
      <alignment horizontal="center" vertical="center" shrinkToFit="1"/>
    </xf>
    <xf numFmtId="179" fontId="34" fillId="5" borderId="34" xfId="2" applyNumberFormat="1" applyFont="1" applyFill="1" applyBorder="1" applyAlignment="1">
      <alignment horizontal="center" shrinkToFit="1"/>
    </xf>
    <xf numFmtId="179" fontId="34" fillId="5" borderId="32" xfId="2" applyNumberFormat="1" applyFont="1" applyFill="1" applyBorder="1" applyAlignment="1">
      <alignment horizontal="center" shrinkToFit="1"/>
    </xf>
    <xf numFmtId="0" fontId="37" fillId="6" borderId="34" xfId="0" applyFont="1" applyFill="1" applyBorder="1" applyAlignment="1">
      <alignment horizontal="center" wrapText="1" shrinkToFit="1"/>
    </xf>
    <xf numFmtId="0" fontId="37" fillId="6" borderId="0" xfId="0" applyFont="1" applyFill="1" applyBorder="1" applyAlignment="1">
      <alignment horizontal="center" wrapText="1" shrinkToFit="1"/>
    </xf>
    <xf numFmtId="0" fontId="37" fillId="6" borderId="32" xfId="0" applyFont="1" applyFill="1" applyBorder="1" applyAlignment="1">
      <alignment horizontal="center" wrapText="1" shrinkToFit="1"/>
    </xf>
    <xf numFmtId="179" fontId="36" fillId="6" borderId="34" xfId="2" applyNumberFormat="1" applyFont="1" applyFill="1" applyBorder="1" applyAlignment="1">
      <alignment horizontal="center" shrinkToFit="1"/>
    </xf>
    <xf numFmtId="179" fontId="36" fillId="6" borderId="32" xfId="2" applyNumberFormat="1" applyFont="1" applyFill="1" applyBorder="1" applyAlignment="1">
      <alignment horizontal="center" shrinkToFit="1"/>
    </xf>
    <xf numFmtId="0" fontId="57" fillId="0" borderId="34" xfId="0" applyFont="1" applyFill="1" applyBorder="1" applyAlignment="1">
      <alignment horizontal="center" wrapText="1" shrinkToFit="1"/>
    </xf>
    <xf numFmtId="0" fontId="57" fillId="0" borderId="0" xfId="0" applyFont="1" applyFill="1" applyBorder="1" applyAlignment="1">
      <alignment horizontal="center" wrapText="1" shrinkToFit="1"/>
    </xf>
    <xf numFmtId="14" fontId="15" fillId="0" borderId="26" xfId="0" applyNumberFormat="1" applyFont="1" applyFill="1" applyBorder="1" applyAlignment="1">
      <alignment horizontal="center" vertical="center" shrinkToFit="1"/>
    </xf>
    <xf numFmtId="14" fontId="15" fillId="0" borderId="27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textRotation="255" shrinkToFit="1"/>
    </xf>
    <xf numFmtId="0" fontId="11" fillId="0" borderId="8" xfId="0" applyFont="1" applyFill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 textRotation="255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1" fillId="4" borderId="24" xfId="0" applyFont="1" applyFill="1" applyBorder="1" applyAlignment="1">
      <alignment horizontal="center" vertical="top" shrinkToFit="1"/>
    </xf>
    <xf numFmtId="0" fontId="18" fillId="4" borderId="0" xfId="0" applyFont="1" applyFill="1" applyBorder="1" applyAlignment="1">
      <alignment horizontal="center" vertical="top" shrinkToFit="1"/>
    </xf>
    <xf numFmtId="0" fontId="41" fillId="4" borderId="23" xfId="0" applyFont="1" applyFill="1" applyBorder="1" applyAlignment="1">
      <alignment horizontal="left" vertical="top" wrapText="1" shrinkToFit="1"/>
    </xf>
    <xf numFmtId="0" fontId="41" fillId="4" borderId="24" xfId="0" applyFont="1" applyFill="1" applyBorder="1" applyAlignment="1">
      <alignment horizontal="left" vertical="top" shrinkToFit="1"/>
    </xf>
    <xf numFmtId="0" fontId="41" fillId="4" borderId="0" xfId="0" applyFont="1" applyFill="1" applyBorder="1" applyAlignment="1">
      <alignment horizontal="left" vertical="center" wrapText="1" shrinkToFit="1"/>
    </xf>
    <xf numFmtId="0" fontId="19" fillId="4" borderId="0" xfId="0" applyFont="1" applyFill="1" applyAlignment="1">
      <alignment horizontal="left" vertical="center" shrinkToFit="1"/>
    </xf>
    <xf numFmtId="182" fontId="19" fillId="4" borderId="0" xfId="0" applyNumberFormat="1" applyFont="1" applyFill="1" applyAlignment="1">
      <alignment horizontal="right" vertical="center" shrinkToFit="1"/>
    </xf>
    <xf numFmtId="0" fontId="19" fillId="4" borderId="0" xfId="0" applyFont="1" applyFill="1" applyAlignment="1">
      <alignment horizontal="right" vertical="center" shrinkToFit="1"/>
    </xf>
    <xf numFmtId="0" fontId="19" fillId="0" borderId="0" xfId="0" applyFont="1" applyFill="1" applyAlignment="1">
      <alignment horizontal="righ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textRotation="255" shrinkToFit="1"/>
    </xf>
    <xf numFmtId="0" fontId="10" fillId="0" borderId="63" xfId="0" applyFont="1" applyBorder="1" applyAlignment="1">
      <alignment horizontal="center" vertical="center" textRotation="255" shrinkToFit="1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1" fillId="0" borderId="63" xfId="0" applyFont="1" applyFill="1" applyBorder="1" applyAlignment="1">
      <alignment horizontal="center" vertical="center" textRotation="255" shrinkToFit="1"/>
    </xf>
    <xf numFmtId="0" fontId="11" fillId="0" borderId="64" xfId="0" applyFont="1" applyFill="1" applyBorder="1" applyAlignment="1">
      <alignment horizontal="center" vertical="center" textRotation="255" shrinkToFit="1"/>
    </xf>
    <xf numFmtId="0" fontId="11" fillId="0" borderId="11" xfId="0" applyFont="1" applyFill="1" applyBorder="1" applyAlignment="1">
      <alignment horizontal="center" vertical="center" textRotation="255" shrinkToFit="1"/>
    </xf>
    <xf numFmtId="0" fontId="14" fillId="4" borderId="0" xfId="0" applyFont="1" applyFill="1" applyAlignment="1">
      <alignment horizontal="center" vertical="center" shrinkToFit="1"/>
    </xf>
    <xf numFmtId="182" fontId="19" fillId="7" borderId="0" xfId="0" applyNumberFormat="1" applyFont="1" applyFill="1" applyAlignment="1">
      <alignment horizontal="left" vertical="center" shrinkToFit="1"/>
    </xf>
    <xf numFmtId="182" fontId="19" fillId="4" borderId="0" xfId="0" applyNumberFormat="1" applyFont="1" applyFill="1" applyAlignment="1">
      <alignment horizontal="center" vertical="center" shrinkToFit="1"/>
    </xf>
    <xf numFmtId="0" fontId="11" fillId="0" borderId="60" xfId="0" applyFont="1" applyFill="1" applyBorder="1" applyAlignment="1">
      <alignment horizontal="center" vertical="center" textRotation="255" shrinkToFit="1"/>
    </xf>
    <xf numFmtId="0" fontId="11" fillId="0" borderId="61" xfId="0" applyFont="1" applyFill="1" applyBorder="1" applyAlignment="1">
      <alignment horizontal="center" vertical="center" textRotation="255" shrinkToFit="1"/>
    </xf>
    <xf numFmtId="0" fontId="11" fillId="0" borderId="62" xfId="0" applyFont="1" applyFill="1" applyBorder="1" applyAlignment="1">
      <alignment horizontal="center" vertical="center" textRotation="255" shrinkToFit="1"/>
    </xf>
    <xf numFmtId="0" fontId="39" fillId="4" borderId="35" xfId="0" applyFont="1" applyFill="1" applyBorder="1" applyAlignment="1">
      <alignment horizontal="right" vertical="center" shrinkToFit="1"/>
    </xf>
    <xf numFmtId="0" fontId="39" fillId="4" borderId="0" xfId="0" applyFont="1" applyFill="1" applyBorder="1" applyAlignment="1">
      <alignment horizontal="center" vertical="center" shrinkToFit="1"/>
    </xf>
    <xf numFmtId="0" fontId="41" fillId="4" borderId="24" xfId="0" applyFont="1" applyFill="1" applyBorder="1" applyAlignment="1">
      <alignment horizontal="left" vertical="center" shrinkToFit="1"/>
    </xf>
    <xf numFmtId="0" fontId="41" fillId="4" borderId="21" xfId="0" applyFont="1" applyFill="1" applyBorder="1" applyAlignment="1">
      <alignment horizontal="center" vertical="center" shrinkToFit="1"/>
    </xf>
    <xf numFmtId="0" fontId="41" fillId="4" borderId="0" xfId="0" applyFont="1" applyFill="1" applyBorder="1" applyAlignment="1">
      <alignment horizontal="center" vertical="center" shrinkToFit="1"/>
    </xf>
    <xf numFmtId="0" fontId="41" fillId="4" borderId="23" xfId="0" applyFont="1" applyFill="1" applyBorder="1" applyAlignment="1">
      <alignment horizontal="center" vertical="center" shrinkToFit="1"/>
    </xf>
    <xf numFmtId="0" fontId="41" fillId="4" borderId="24" xfId="0" applyFont="1" applyFill="1" applyBorder="1" applyAlignment="1">
      <alignment horizontal="center" vertical="center" shrinkToFit="1"/>
    </xf>
    <xf numFmtId="0" fontId="41" fillId="4" borderId="52" xfId="0" applyFont="1" applyFill="1" applyBorder="1" applyAlignment="1">
      <alignment horizontal="center" vertical="center" shrinkToFit="1"/>
    </xf>
    <xf numFmtId="0" fontId="41" fillId="4" borderId="53" xfId="0" applyFont="1" applyFill="1" applyBorder="1" applyAlignment="1">
      <alignment horizontal="center" vertical="center" shrinkToFit="1"/>
    </xf>
    <xf numFmtId="0" fontId="41" fillId="4" borderId="54" xfId="0" applyFont="1" applyFill="1" applyBorder="1" applyAlignment="1">
      <alignment horizontal="center" vertical="center" shrinkToFit="1"/>
    </xf>
    <xf numFmtId="0" fontId="41" fillId="4" borderId="0" xfId="0" applyFont="1" applyFill="1" applyBorder="1" applyAlignment="1">
      <alignment horizontal="left" vertical="center" shrinkToFit="1"/>
    </xf>
    <xf numFmtId="0" fontId="40" fillId="4" borderId="26" xfId="0" applyFont="1" applyFill="1" applyBorder="1" applyAlignment="1">
      <alignment horizontal="center" vertical="center" shrinkToFit="1"/>
    </xf>
    <xf numFmtId="0" fontId="40" fillId="4" borderId="27" xfId="0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 shrinkToFit="1"/>
    </xf>
    <xf numFmtId="0" fontId="41" fillId="4" borderId="55" xfId="0" applyFont="1" applyFill="1" applyBorder="1" applyAlignment="1">
      <alignment horizontal="left" vertical="center" wrapText="1" shrinkToFit="1"/>
    </xf>
    <xf numFmtId="0" fontId="41" fillId="4" borderId="56" xfId="0" applyFont="1" applyFill="1" applyBorder="1" applyAlignment="1">
      <alignment horizontal="left" vertical="center" wrapText="1" shrinkToFit="1"/>
    </xf>
    <xf numFmtId="0" fontId="39" fillId="4" borderId="0" xfId="0" applyFont="1" applyFill="1" applyBorder="1" applyAlignment="1">
      <alignment horizontal="right" vertical="center" shrinkToFit="1"/>
    </xf>
    <xf numFmtId="0" fontId="39" fillId="4" borderId="0" xfId="0" applyFont="1" applyFill="1" applyBorder="1" applyAlignment="1">
      <alignment horizontal="left" vertical="center" wrapText="1" shrinkToFit="1"/>
    </xf>
    <xf numFmtId="0" fontId="39" fillId="4" borderId="22" xfId="0" applyFont="1" applyFill="1" applyBorder="1" applyAlignment="1">
      <alignment horizontal="left" vertical="center" wrapText="1" shrinkToFit="1"/>
    </xf>
    <xf numFmtId="0" fontId="39" fillId="4" borderId="0" xfId="0" applyFont="1" applyFill="1" applyBorder="1" applyAlignment="1">
      <alignment horizontal="left" vertical="center" indent="4" shrinkToFit="1"/>
    </xf>
    <xf numFmtId="0" fontId="39" fillId="4" borderId="35" xfId="0" applyFont="1" applyFill="1" applyBorder="1" applyAlignment="1">
      <alignment horizontal="center" vertical="center" shrinkToFit="1"/>
    </xf>
    <xf numFmtId="0" fontId="58" fillId="4" borderId="0" xfId="0" applyFont="1" applyFill="1" applyAlignment="1">
      <alignment horizontal="right" vertical="center" shrinkToFit="1"/>
    </xf>
  </cellXfs>
  <cellStyles count="4">
    <cellStyle name="パーセント" xfId="2" builtinId="5"/>
    <cellStyle name="桁区切り" xfId="3" builtinId="6"/>
    <cellStyle name="標準" xfId="0" builtinId="0"/>
    <cellStyle name="標準 2" xfId="1" xr:uid="{00000000-0005-0000-0000-000003000000}"/>
  </cellStyles>
  <dxfs count="460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border>
        <vertical/>
        <horizontal/>
      </border>
    </dxf>
    <dxf>
      <numFmt numFmtId="0" formatCode="General"/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99FF"/>
      <color rgb="FFFFCCFF"/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81644</xdr:colOff>
      <xdr:row>66</xdr:row>
      <xdr:rowOff>302042</xdr:rowOff>
    </xdr:from>
    <xdr:to>
      <xdr:col>21</xdr:col>
      <xdr:colOff>435429</xdr:colOff>
      <xdr:row>72</xdr:row>
      <xdr:rowOff>222313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1" y="39449792"/>
          <a:ext cx="12287249" cy="4573914"/>
        </a:xfrm>
        <a:prstGeom prst="rect">
          <a:avLst/>
        </a:prstGeom>
      </xdr:spPr>
    </xdr:pic>
    <xdr:clientData/>
  </xdr:twoCellAnchor>
  <xdr:twoCellAnchor editAs="oneCell">
    <xdr:from>
      <xdr:col>2</xdr:col>
      <xdr:colOff>190233</xdr:colOff>
      <xdr:row>55</xdr:row>
      <xdr:rowOff>86590</xdr:rowOff>
    </xdr:from>
    <xdr:to>
      <xdr:col>21</xdr:col>
      <xdr:colOff>433746</xdr:colOff>
      <xdr:row>64</xdr:row>
      <xdr:rowOff>727362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880" y="30439590"/>
          <a:ext cx="12495278" cy="7566007"/>
        </a:xfrm>
        <a:prstGeom prst="rect">
          <a:avLst/>
        </a:prstGeom>
      </xdr:spPr>
    </xdr:pic>
    <xdr:clientData/>
  </xdr:twoCellAnchor>
  <xdr:twoCellAnchor>
    <xdr:from>
      <xdr:col>3</xdr:col>
      <xdr:colOff>57977</xdr:colOff>
      <xdr:row>19</xdr:row>
      <xdr:rowOff>530679</xdr:rowOff>
    </xdr:from>
    <xdr:to>
      <xdr:col>23</xdr:col>
      <xdr:colOff>598714</xdr:colOff>
      <xdr:row>29</xdr:row>
      <xdr:rowOff>44963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05777" y="9112704"/>
          <a:ext cx="13932887" cy="260990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522019</xdr:colOff>
      <xdr:row>24</xdr:row>
      <xdr:rowOff>61851</xdr:rowOff>
    </xdr:from>
    <xdr:to>
      <xdr:col>21</xdr:col>
      <xdr:colOff>603661</xdr:colOff>
      <xdr:row>26</xdr:row>
      <xdr:rowOff>388423</xdr:rowOff>
    </xdr:to>
    <xdr:sp macro="" textlink="">
      <xdr:nvSpPr>
        <xdr:cNvPr id="70" name="右大かっこ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4082155" y="13067806"/>
          <a:ext cx="81642" cy="14002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571500</xdr:colOff>
      <xdr:row>61</xdr:row>
      <xdr:rowOff>173138</xdr:rowOff>
    </xdr:from>
    <xdr:to>
      <xdr:col>23</xdr:col>
      <xdr:colOff>83010</xdr:colOff>
      <xdr:row>61</xdr:row>
      <xdr:rowOff>677177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2586607" y="35442852"/>
          <a:ext cx="2232939" cy="504039"/>
          <a:chOff x="7258433" y="41166188"/>
          <a:chExt cx="2605989" cy="469559"/>
        </a:xfrm>
      </xdr:grpSpPr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7258433" y="41166188"/>
            <a:ext cx="773120" cy="469559"/>
          </a:xfrm>
          <a:prstGeom prst="rect">
            <a:avLst/>
          </a:prstGeom>
          <a:noFill/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CxnSpPr/>
        </xdr:nvCxnSpPr>
        <xdr:spPr>
          <a:xfrm flipH="1">
            <a:off x="8146399" y="41417053"/>
            <a:ext cx="1461595" cy="0"/>
          </a:xfrm>
          <a:prstGeom prst="straightConnector1">
            <a:avLst/>
          </a:prstGeom>
          <a:ln w="50800">
            <a:solidFill>
              <a:srgbClr val="FF0000"/>
            </a:solidFill>
            <a:headEnd w="lg" len="lg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9350939" y="41230216"/>
            <a:ext cx="513483" cy="392415"/>
          </a:xfrm>
          <a:prstGeom prst="rect">
            <a:avLst/>
          </a:prstGeom>
          <a:solidFill>
            <a:schemeClr val="bg1"/>
          </a:solidFill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8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Ａ</a:t>
            </a:r>
          </a:p>
        </xdr:txBody>
      </xdr:sp>
    </xdr:grpSp>
    <xdr:clientData/>
  </xdr:twoCellAnchor>
  <xdr:twoCellAnchor>
    <xdr:from>
      <xdr:col>18</xdr:col>
      <xdr:colOff>628396</xdr:colOff>
      <xdr:row>55</xdr:row>
      <xdr:rowOff>740972</xdr:rowOff>
    </xdr:from>
    <xdr:to>
      <xdr:col>23</xdr:col>
      <xdr:colOff>132173</xdr:colOff>
      <xdr:row>56</xdr:row>
      <xdr:rowOff>371876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GrpSpPr/>
      </xdr:nvGrpSpPr>
      <xdr:grpSpPr>
        <a:xfrm>
          <a:off x="11963146" y="31357043"/>
          <a:ext cx="2905563" cy="406512"/>
          <a:chOff x="6947691" y="38528727"/>
          <a:chExt cx="2935686" cy="390296"/>
        </a:xfrm>
      </xdr:grpSpPr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6947691" y="38624151"/>
            <a:ext cx="1776940" cy="221168"/>
          </a:xfrm>
          <a:prstGeom prst="rect">
            <a:avLst/>
          </a:prstGeom>
          <a:noFill/>
          <a:ln w="38100">
            <a:solidFill>
              <a:srgbClr val="0070C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CxnSpPr/>
        </xdr:nvCxnSpPr>
        <xdr:spPr>
          <a:xfrm flipH="1">
            <a:off x="8741766" y="38737481"/>
            <a:ext cx="989781" cy="0"/>
          </a:xfrm>
          <a:prstGeom prst="straightConnector1">
            <a:avLst/>
          </a:prstGeom>
          <a:ln w="50800">
            <a:solidFill>
              <a:srgbClr val="0070C0"/>
            </a:solidFill>
            <a:headEnd w="lg" len="lg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9371802" y="38528727"/>
            <a:ext cx="511575" cy="39029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800" b="0" cap="none" spc="0">
                <a:ln w="0"/>
                <a:solidFill>
                  <a:srgbClr val="0070C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Ｂ</a:t>
            </a:r>
          </a:p>
        </xdr:txBody>
      </xdr:sp>
    </xdr:grpSp>
    <xdr:clientData/>
  </xdr:twoCellAnchor>
  <xdr:twoCellAnchor>
    <xdr:from>
      <xdr:col>5</xdr:col>
      <xdr:colOff>190500</xdr:colOff>
      <xdr:row>56</xdr:row>
      <xdr:rowOff>325335</xdr:rowOff>
    </xdr:from>
    <xdr:to>
      <xdr:col>23</xdr:col>
      <xdr:colOff>163652</xdr:colOff>
      <xdr:row>56</xdr:row>
      <xdr:rowOff>744682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GrpSpPr/>
      </xdr:nvGrpSpPr>
      <xdr:grpSpPr>
        <a:xfrm>
          <a:off x="2517321" y="31717014"/>
          <a:ext cx="12382867" cy="419347"/>
          <a:chOff x="-2037375" y="38654260"/>
          <a:chExt cx="11947929" cy="386673"/>
        </a:xfrm>
      </xdr:grpSpPr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-2037375" y="38690105"/>
            <a:ext cx="9658456" cy="280959"/>
          </a:xfrm>
          <a:prstGeom prst="rect">
            <a:avLst/>
          </a:prstGeom>
          <a:noFill/>
          <a:ln w="38100">
            <a:solidFill>
              <a:schemeClr val="accent6">
                <a:lumMod val="50000"/>
              </a:schemeClr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0" name="直線矢印コネクタ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CxnSpPr/>
        </xdr:nvCxnSpPr>
        <xdr:spPr>
          <a:xfrm flipH="1">
            <a:off x="7901609" y="38859391"/>
            <a:ext cx="1857115" cy="0"/>
          </a:xfrm>
          <a:prstGeom prst="straightConnector1">
            <a:avLst/>
          </a:prstGeom>
          <a:ln w="50800">
            <a:solidFill>
              <a:schemeClr val="accent6">
                <a:lumMod val="50000"/>
              </a:schemeClr>
            </a:solidFill>
            <a:headEnd w="lg" len="lg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398979" y="38654260"/>
            <a:ext cx="511575" cy="38667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800" b="0" cap="none" spc="0">
                <a:ln w="0"/>
                <a:solidFill>
                  <a:schemeClr val="accent6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Ｃ</a:t>
            </a:r>
          </a:p>
        </xdr:txBody>
      </xdr:sp>
    </xdr:grpSp>
    <xdr:clientData/>
  </xdr:twoCellAnchor>
  <xdr:twoCellAnchor>
    <xdr:from>
      <xdr:col>17</xdr:col>
      <xdr:colOff>27217</xdr:colOff>
      <xdr:row>69</xdr:row>
      <xdr:rowOff>242455</xdr:rowOff>
    </xdr:from>
    <xdr:to>
      <xdr:col>22</xdr:col>
      <xdr:colOff>628774</xdr:colOff>
      <xdr:row>72</xdr:row>
      <xdr:rowOff>204106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GrpSpPr/>
      </xdr:nvGrpSpPr>
      <xdr:grpSpPr>
        <a:xfrm>
          <a:off x="10681610" y="41717026"/>
          <a:ext cx="4003343" cy="2288473"/>
          <a:chOff x="7258433" y="41166188"/>
          <a:chExt cx="980505" cy="469559"/>
        </a:xfrm>
      </xdr:grpSpPr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7258433" y="41166188"/>
            <a:ext cx="773120" cy="469559"/>
          </a:xfrm>
          <a:prstGeom prst="rect">
            <a:avLst/>
          </a:prstGeom>
          <a:noFill/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4" name="直線矢印コネクタ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CxnSpPr/>
        </xdr:nvCxnSpPr>
        <xdr:spPr>
          <a:xfrm flipH="1">
            <a:off x="8052173" y="41482155"/>
            <a:ext cx="97199" cy="0"/>
          </a:xfrm>
          <a:prstGeom prst="straightConnector1">
            <a:avLst/>
          </a:prstGeom>
          <a:ln w="50800">
            <a:solidFill>
              <a:srgbClr val="FF0000"/>
            </a:solidFill>
            <a:headEnd w="lg" len="lg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8159884" y="41446463"/>
            <a:ext cx="79054" cy="88718"/>
          </a:xfrm>
          <a:prstGeom prst="rect">
            <a:avLst/>
          </a:prstGeom>
          <a:solidFill>
            <a:schemeClr val="bg1"/>
          </a:solidFill>
        </xdr:spPr>
        <xdr:txBody>
          <a:bodyPr wrap="square" lIns="36000" tIns="36000" rIns="36000" bIns="36000">
            <a:spAutoFit/>
          </a:bodyPr>
          <a:lstStyle/>
          <a:p>
            <a:pPr algn="l"/>
            <a:r>
              <a:rPr lang="ja-JP" altLang="en-US" sz="18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Ａ</a:t>
            </a:r>
          </a:p>
        </xdr:txBody>
      </xdr:sp>
    </xdr:grpSp>
    <xdr:clientData/>
  </xdr:twoCellAnchor>
  <xdr:twoCellAnchor>
    <xdr:from>
      <xdr:col>10</xdr:col>
      <xdr:colOff>396744</xdr:colOff>
      <xdr:row>60</xdr:row>
      <xdr:rowOff>58188</xdr:rowOff>
    </xdr:from>
    <xdr:to>
      <xdr:col>13</xdr:col>
      <xdr:colOff>507383</xdr:colOff>
      <xdr:row>61</xdr:row>
      <xdr:rowOff>716132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GrpSpPr/>
      </xdr:nvGrpSpPr>
      <xdr:grpSpPr>
        <a:xfrm>
          <a:off x="6288637" y="34552295"/>
          <a:ext cx="2151710" cy="1433551"/>
          <a:chOff x="9499886" y="53103416"/>
          <a:chExt cx="2197111" cy="1445312"/>
        </a:xfrm>
      </xdr:grpSpPr>
      <xdr:sp macro="" textlink="">
        <xdr:nvSpPr>
          <xdr:cNvPr id="97" name="正方形/長方形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9643816" y="54216982"/>
            <a:ext cx="331234" cy="331746"/>
          </a:xfrm>
          <a:prstGeom prst="rect">
            <a:avLst/>
          </a:prstGeom>
          <a:noFill/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8" name="直線矢印コネクタ 9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CxnSpPr/>
        </xdr:nvCxnSpPr>
        <xdr:spPr>
          <a:xfrm>
            <a:off x="10409410" y="54382246"/>
            <a:ext cx="685198" cy="0"/>
          </a:xfrm>
          <a:prstGeom prst="straightConnector1">
            <a:avLst/>
          </a:prstGeom>
          <a:ln w="508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9" name="正方形/長方形 9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9499886" y="53103416"/>
            <a:ext cx="2197111" cy="825526"/>
          </a:xfrm>
          <a:prstGeom prst="rect">
            <a:avLst/>
          </a:prstGeom>
          <a:solidFill>
            <a:schemeClr val="bg1"/>
          </a:solidFill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休日が取得できなかった場合，</a:t>
            </a:r>
            <a:endPara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2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同一周期内で代休を取得する</a:t>
            </a:r>
          </a:p>
        </xdr:txBody>
      </xdr:sp>
      <xdr:sp macro="" textlink="">
        <xdr:nvSpPr>
          <xdr:cNvPr id="100" name="正方形/長方形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11132509" y="54209417"/>
            <a:ext cx="346014" cy="332809"/>
          </a:xfrm>
          <a:prstGeom prst="rect">
            <a:avLst/>
          </a:prstGeom>
          <a:noFill/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523197</xdr:colOff>
      <xdr:row>63</xdr:row>
      <xdr:rowOff>35543</xdr:rowOff>
    </xdr:from>
    <xdr:to>
      <xdr:col>8</xdr:col>
      <xdr:colOff>598034</xdr:colOff>
      <xdr:row>65</xdr:row>
      <xdr:rowOff>33990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2850018" y="36856472"/>
          <a:ext cx="2279195" cy="1549661"/>
          <a:chOff x="5506974" y="55153895"/>
          <a:chExt cx="2197111" cy="1740901"/>
        </a:xfrm>
      </xdr:grpSpPr>
      <xdr:sp macro="" textlink="">
        <xdr:nvSpPr>
          <xdr:cNvPr id="102" name="正方形/長方形 10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6468396" y="56329643"/>
            <a:ext cx="314958" cy="363589"/>
          </a:xfrm>
          <a:prstGeom prst="rect">
            <a:avLst/>
          </a:prstGeom>
          <a:noFill/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" name="直線矢印コネクタ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CxnSpPr/>
        </xdr:nvCxnSpPr>
        <xdr:spPr>
          <a:xfrm flipH="1">
            <a:off x="6291833" y="56894796"/>
            <a:ext cx="291955" cy="0"/>
          </a:xfrm>
          <a:prstGeom prst="straightConnector1">
            <a:avLst/>
          </a:prstGeom>
          <a:ln w="50800">
            <a:solidFill>
              <a:srgbClr val="FF0000"/>
            </a:solidFill>
            <a:headEnd w="lg" len="lg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4" name="正方形/長方形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5506974" y="55153895"/>
            <a:ext cx="2197111" cy="825525"/>
          </a:xfrm>
          <a:prstGeom prst="rect">
            <a:avLst/>
          </a:prstGeom>
          <a:solidFill>
            <a:schemeClr val="bg1"/>
          </a:solidFill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同一周期内であれば，</a:t>
            </a:r>
            <a:endPara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2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前倒して取得可能</a:t>
            </a:r>
          </a:p>
        </xdr:txBody>
      </xdr:sp>
      <xdr:sp macro="" textlink="">
        <xdr:nvSpPr>
          <xdr:cNvPr id="105" name="正方形/長方形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/>
        </xdr:nvSpPr>
        <xdr:spPr>
          <a:xfrm>
            <a:off x="6115843" y="56331793"/>
            <a:ext cx="295021" cy="358724"/>
          </a:xfrm>
          <a:prstGeom prst="rect">
            <a:avLst/>
          </a:prstGeom>
          <a:noFill/>
          <a:ln w="381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588818</xdr:colOff>
      <xdr:row>70</xdr:row>
      <xdr:rowOff>606137</xdr:rowOff>
    </xdr:from>
    <xdr:to>
      <xdr:col>21</xdr:col>
      <xdr:colOff>588818</xdr:colOff>
      <xdr:row>71</xdr:row>
      <xdr:rowOff>640772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63500" y="45408273"/>
          <a:ext cx="1385454" cy="81395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15256</xdr:colOff>
      <xdr:row>71</xdr:row>
      <xdr:rowOff>640772</xdr:rowOff>
    </xdr:from>
    <xdr:to>
      <xdr:col>20</xdr:col>
      <xdr:colOff>588818</xdr:colOff>
      <xdr:row>72</xdr:row>
      <xdr:rowOff>512947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stCxn id="25" idx="3"/>
          <a:endCxn id="2" idx="4"/>
        </xdr:cNvCxnSpPr>
      </xdr:nvCxnSpPr>
      <xdr:spPr>
        <a:xfrm flipV="1">
          <a:off x="12710720" y="43666558"/>
          <a:ext cx="573562" cy="6477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110092</xdr:colOff>
      <xdr:row>72</xdr:row>
      <xdr:rowOff>300593</xdr:rowOff>
    </xdr:from>
    <xdr:to>
      <xdr:col>20</xdr:col>
      <xdr:colOff>15256</xdr:colOff>
      <xdr:row>72</xdr:row>
      <xdr:rowOff>725301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723413" y="44101986"/>
          <a:ext cx="3987307" cy="42470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合計欄の達成状況は、自動で判定します。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295080</xdr:colOff>
      <xdr:row>5</xdr:row>
      <xdr:rowOff>135442</xdr:rowOff>
    </xdr:from>
    <xdr:to>
      <xdr:col>38</xdr:col>
      <xdr:colOff>408805</xdr:colOff>
      <xdr:row>148</xdr:row>
      <xdr:rowOff>544286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16641536" y="2639156"/>
          <a:ext cx="0" cy="71996023"/>
          <a:chOff x="18833121" y="3126053"/>
          <a:chExt cx="2152652" cy="52750528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8833121" y="3193805"/>
            <a:ext cx="2152652" cy="52682776"/>
          </a:xfrm>
          <a:prstGeom prst="rect">
            <a:avLst/>
          </a:prstGeom>
          <a:solidFill>
            <a:schemeClr val="bg1">
              <a:alpha val="5000"/>
            </a:schemeClr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19421841" y="3126053"/>
            <a:ext cx="1019175" cy="1913374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  <xdr:twoCellAnchor editAs="oneCell">
    <xdr:from>
      <xdr:col>39</xdr:col>
      <xdr:colOff>530678</xdr:colOff>
      <xdr:row>5</xdr:row>
      <xdr:rowOff>421822</xdr:rowOff>
    </xdr:from>
    <xdr:to>
      <xdr:col>55</xdr:col>
      <xdr:colOff>204107</xdr:colOff>
      <xdr:row>13</xdr:row>
      <xdr:rowOff>1355272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DFEE78D-FB7A-48D0-9754-DE1A4527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2214" y="2925536"/>
          <a:ext cx="8259536" cy="362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72260</xdr:rowOff>
    </xdr:from>
    <xdr:to>
      <xdr:col>9</xdr:col>
      <xdr:colOff>6569</xdr:colOff>
      <xdr:row>38</xdr:row>
      <xdr:rowOff>45983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72260"/>
          <a:ext cx="6168053" cy="9022473"/>
          <a:chOff x="1" y="1"/>
          <a:chExt cx="5541818" cy="795844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" y="1"/>
            <a:ext cx="5541818" cy="5081908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569" y="5057757"/>
            <a:ext cx="5531069" cy="2900687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6569</xdr:colOff>
      <xdr:row>39</xdr:row>
      <xdr:rowOff>69220</xdr:rowOff>
    </xdr:from>
    <xdr:to>
      <xdr:col>8</xdr:col>
      <xdr:colOff>676604</xdr:colOff>
      <xdr:row>55</xdr:row>
      <xdr:rowOff>7776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9" y="9356095"/>
          <a:ext cx="6156435" cy="374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73"/>
  <sheetViews>
    <sheetView tabSelected="1" view="pageBreakPreview" zoomScale="70" zoomScaleNormal="100" zoomScaleSheetLayoutView="70" workbookViewId="0">
      <selection activeCell="K4" sqref="K4"/>
    </sheetView>
  </sheetViews>
  <sheetFormatPr defaultColWidth="9" defaultRowHeight="64.5" customHeight="1" x14ac:dyDescent="0.4"/>
  <cols>
    <col min="1" max="1" width="4.125" style="56" customWidth="1"/>
    <col min="2" max="2" width="12.125" style="57" bestFit="1" customWidth="1"/>
    <col min="3" max="4" width="2.75" style="58" customWidth="1"/>
    <col min="5" max="5" width="9" style="58" customWidth="1"/>
    <col min="6" max="6" width="13.5" style="58" customWidth="1"/>
    <col min="7" max="7" width="6.5" style="58" customWidth="1"/>
    <col min="8" max="8" width="9" style="58" customWidth="1"/>
    <col min="9" max="14" width="9" style="58"/>
    <col min="15" max="21" width="9" style="58" customWidth="1"/>
    <col min="22" max="16384" width="9" style="58"/>
  </cols>
  <sheetData>
    <row r="1" spans="1:24" ht="42.75" customHeight="1" x14ac:dyDescent="0.4">
      <c r="A1" s="121"/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59" t="s">
        <v>159</v>
      </c>
      <c r="T1" s="159"/>
      <c r="U1" s="159"/>
      <c r="V1" s="159"/>
      <c r="W1" s="159"/>
      <c r="X1" s="159"/>
    </row>
    <row r="2" spans="1:24" ht="75.75" customHeight="1" x14ac:dyDescent="0.4">
      <c r="A2" s="160" t="s">
        <v>62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</row>
    <row r="3" spans="1:24" s="59" customFormat="1" ht="60" customHeight="1" x14ac:dyDescent="0.4">
      <c r="A3" s="124" t="s">
        <v>52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s="126" customFormat="1" ht="42" customHeight="1" x14ac:dyDescent="0.4">
      <c r="A4" s="124"/>
      <c r="B4" s="125" t="s">
        <v>50</v>
      </c>
      <c r="C4" s="124" t="s">
        <v>164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</row>
    <row r="5" spans="1:24" s="60" customFormat="1" ht="42" customHeight="1" x14ac:dyDescent="0.4">
      <c r="A5" s="127"/>
      <c r="B5" s="128"/>
      <c r="C5" s="127"/>
      <c r="D5" s="127" t="s">
        <v>56</v>
      </c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s="60" customFormat="1" ht="42" customHeight="1" x14ac:dyDescent="0.4">
      <c r="A6" s="127"/>
      <c r="B6" s="128"/>
      <c r="C6" s="127"/>
      <c r="D6" s="127"/>
      <c r="E6" s="165" t="s">
        <v>165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4" s="60" customFormat="1" ht="42" customHeight="1" x14ac:dyDescent="0.4">
      <c r="A7" s="127"/>
      <c r="B7" s="128"/>
      <c r="C7" s="127"/>
      <c r="D7" s="127"/>
      <c r="E7" s="161" t="s">
        <v>166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4" s="130" customFormat="1" ht="42" customHeight="1" x14ac:dyDescent="0.4">
      <c r="A8" s="129"/>
      <c r="B8" s="162" t="s">
        <v>83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29"/>
    </row>
    <row r="9" spans="1:24" s="126" customFormat="1" ht="42" customHeight="1" x14ac:dyDescent="0.4">
      <c r="A9" s="124"/>
      <c r="B9" s="125" t="s">
        <v>71</v>
      </c>
      <c r="C9" s="124" t="s">
        <v>58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1:24" s="56" customFormat="1" ht="42" customHeight="1" x14ac:dyDescent="0.4">
      <c r="A10" s="121"/>
      <c r="B10" s="125" t="s">
        <v>70</v>
      </c>
      <c r="C10" s="124" t="s">
        <v>160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1:24" s="60" customFormat="1" ht="42" customHeight="1" x14ac:dyDescent="0.4">
      <c r="A11" s="127"/>
      <c r="B11" s="128"/>
      <c r="C11" s="127"/>
      <c r="D11" s="127" t="s">
        <v>51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s="56" customFormat="1" ht="42" customHeight="1" x14ac:dyDescent="0.4">
      <c r="A12" s="121"/>
      <c r="B12" s="125" t="s">
        <v>72</v>
      </c>
      <c r="C12" s="121" t="s">
        <v>161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r="13" spans="1:24" s="60" customFormat="1" ht="42" customHeight="1" x14ac:dyDescent="0.4">
      <c r="A13" s="127"/>
      <c r="B13" s="128"/>
      <c r="C13" s="127"/>
      <c r="D13" s="127" t="s">
        <v>123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s="60" customFormat="1" ht="42" customHeight="1" x14ac:dyDescent="0.4">
      <c r="A14" s="127"/>
      <c r="B14" s="128"/>
      <c r="C14" s="127"/>
      <c r="D14" s="151" t="s">
        <v>141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 s="60" customFormat="1" ht="42" customHeight="1" x14ac:dyDescent="0.4">
      <c r="A15" s="127"/>
      <c r="B15" s="128"/>
      <c r="C15" s="127"/>
      <c r="D15" s="151" t="s">
        <v>140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56" customFormat="1" ht="42" customHeight="1" x14ac:dyDescent="0.4">
      <c r="A16" s="121"/>
      <c r="B16" s="125" t="s">
        <v>73</v>
      </c>
      <c r="C16" s="124" t="s">
        <v>124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</row>
    <row r="17" spans="1:24" s="56" customFormat="1" ht="42" customHeight="1" x14ac:dyDescent="0.4">
      <c r="A17" s="121"/>
      <c r="B17" s="125"/>
      <c r="C17" s="124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</row>
    <row r="18" spans="1:24" s="131" customFormat="1" ht="42.75" customHeight="1" x14ac:dyDescent="0.4">
      <c r="A18" s="124" t="s">
        <v>53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pans="1:24" s="126" customFormat="1" ht="42.75" customHeight="1" x14ac:dyDescent="0.4">
      <c r="A19" s="124"/>
      <c r="B19" s="125" t="s">
        <v>74</v>
      </c>
      <c r="C19" s="124" t="s">
        <v>59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</row>
    <row r="20" spans="1:24" s="60" customFormat="1" ht="42.75" customHeight="1" x14ac:dyDescent="0.4">
      <c r="A20" s="127"/>
      <c r="B20" s="128"/>
      <c r="C20" s="127"/>
      <c r="D20" s="127" t="s">
        <v>128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spans="1:24" s="60" customFormat="1" ht="42.75" customHeight="1" x14ac:dyDescent="0.4">
      <c r="A21" s="127"/>
      <c r="B21" s="128"/>
      <c r="C21" s="127"/>
      <c r="D21" s="127"/>
      <c r="E21" s="127"/>
      <c r="F21" s="127"/>
      <c r="G21" s="127"/>
      <c r="H21" s="127" t="s">
        <v>125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s="56" customFormat="1" ht="42.75" customHeight="1" x14ac:dyDescent="0.4">
      <c r="A22" s="121"/>
      <c r="B22" s="132"/>
      <c r="C22" s="121"/>
      <c r="D22" s="121"/>
      <c r="E22" s="158" t="s">
        <v>40</v>
      </c>
      <c r="F22" s="158"/>
      <c r="G22" s="133"/>
      <c r="H22" s="139" t="s">
        <v>29</v>
      </c>
      <c r="I22" s="133" t="s">
        <v>31</v>
      </c>
      <c r="J22" s="134" t="s">
        <v>142</v>
      </c>
      <c r="K22" s="135"/>
      <c r="L22" s="135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spans="1:24" s="56" customFormat="1" ht="42.75" customHeight="1" x14ac:dyDescent="0.4">
      <c r="A23" s="121"/>
      <c r="B23" s="132"/>
      <c r="C23" s="121"/>
      <c r="D23" s="121"/>
      <c r="E23" s="138" t="s">
        <v>112</v>
      </c>
      <c r="F23" s="138"/>
      <c r="G23" s="141"/>
      <c r="H23" s="139" t="s">
        <v>42</v>
      </c>
      <c r="I23" s="133" t="s">
        <v>31</v>
      </c>
      <c r="J23" s="134" t="s">
        <v>134</v>
      </c>
      <c r="K23" s="135"/>
      <c r="L23" s="135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</row>
    <row r="24" spans="1:24" s="56" customFormat="1" ht="42.75" customHeight="1" x14ac:dyDescent="0.4">
      <c r="A24" s="121"/>
      <c r="B24" s="132"/>
      <c r="C24" s="121"/>
      <c r="D24" s="121"/>
      <c r="E24" s="158" t="s">
        <v>44</v>
      </c>
      <c r="F24" s="158"/>
      <c r="G24" s="133"/>
      <c r="H24" s="139" t="s">
        <v>43</v>
      </c>
      <c r="I24" s="133" t="s">
        <v>31</v>
      </c>
      <c r="J24" s="134" t="s">
        <v>143</v>
      </c>
      <c r="K24" s="135"/>
      <c r="L24" s="135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</row>
    <row r="25" spans="1:24" s="56" customFormat="1" ht="42.75" customHeight="1" x14ac:dyDescent="0.4">
      <c r="A25" s="121"/>
      <c r="B25" s="132"/>
      <c r="C25" s="121"/>
      <c r="D25" s="121"/>
      <c r="E25" s="164" t="s">
        <v>113</v>
      </c>
      <c r="F25" s="164"/>
      <c r="G25" s="133"/>
      <c r="H25" s="139" t="s">
        <v>97</v>
      </c>
      <c r="I25" s="133" t="s">
        <v>31</v>
      </c>
      <c r="J25" s="134" t="s">
        <v>131</v>
      </c>
      <c r="K25" s="135"/>
      <c r="L25" s="135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63" t="s">
        <v>133</v>
      </c>
      <c r="X25" s="163"/>
    </row>
    <row r="26" spans="1:24" s="56" customFormat="1" ht="42.75" customHeight="1" x14ac:dyDescent="0.4">
      <c r="A26" s="121"/>
      <c r="B26" s="132"/>
      <c r="C26" s="121"/>
      <c r="D26" s="121"/>
      <c r="E26" s="158" t="s">
        <v>114</v>
      </c>
      <c r="F26" s="158"/>
      <c r="G26" s="133"/>
      <c r="H26" s="139" t="s">
        <v>98</v>
      </c>
      <c r="I26" s="133" t="s">
        <v>31</v>
      </c>
      <c r="J26" s="134" t="s">
        <v>129</v>
      </c>
      <c r="K26" s="135"/>
      <c r="L26" s="135"/>
      <c r="M26" s="121"/>
      <c r="N26" s="121"/>
      <c r="O26" s="121"/>
      <c r="P26" s="121"/>
      <c r="Q26" s="121" t="s">
        <v>132</v>
      </c>
      <c r="R26" s="121"/>
      <c r="S26" s="121"/>
      <c r="T26" s="121"/>
      <c r="U26" s="121"/>
      <c r="V26" s="140"/>
      <c r="W26" s="163"/>
      <c r="X26" s="163"/>
    </row>
    <row r="27" spans="1:24" s="56" customFormat="1" ht="42.75" customHeight="1" x14ac:dyDescent="0.4">
      <c r="A27" s="121"/>
      <c r="B27" s="132"/>
      <c r="C27" s="121"/>
      <c r="D27" s="121"/>
      <c r="E27" s="158" t="s">
        <v>115</v>
      </c>
      <c r="F27" s="158"/>
      <c r="G27" s="133"/>
      <c r="H27" s="139" t="s">
        <v>99</v>
      </c>
      <c r="I27" s="133" t="s">
        <v>31</v>
      </c>
      <c r="J27" s="134" t="s">
        <v>130</v>
      </c>
      <c r="K27" s="135"/>
      <c r="L27" s="135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63"/>
      <c r="X27" s="163"/>
    </row>
    <row r="28" spans="1:24" s="56" customFormat="1" ht="42.75" customHeight="1" x14ac:dyDescent="0.4">
      <c r="A28" s="121"/>
      <c r="B28" s="132"/>
      <c r="C28" s="121"/>
      <c r="D28" s="121"/>
      <c r="E28" s="158" t="s">
        <v>45</v>
      </c>
      <c r="F28" s="158"/>
      <c r="G28" s="133"/>
      <c r="H28" s="139" t="s">
        <v>100</v>
      </c>
      <c r="I28" s="133" t="s">
        <v>31</v>
      </c>
      <c r="J28" s="134" t="s">
        <v>144</v>
      </c>
      <c r="K28" s="135"/>
      <c r="L28" s="135"/>
      <c r="M28" s="121"/>
      <c r="N28" s="121"/>
      <c r="O28" s="136"/>
      <c r="P28" s="136"/>
      <c r="Q28" s="136"/>
      <c r="R28" s="121"/>
      <c r="S28" s="121"/>
      <c r="T28" s="121"/>
      <c r="U28" s="121"/>
      <c r="V28" s="121"/>
      <c r="W28" s="121"/>
      <c r="X28" s="121"/>
    </row>
    <row r="29" spans="1:24" s="56" customFormat="1" ht="42.75" customHeight="1" x14ac:dyDescent="0.4">
      <c r="A29" s="121"/>
      <c r="B29" s="132"/>
      <c r="C29" s="121"/>
      <c r="D29" s="121"/>
      <c r="E29" s="158" t="s">
        <v>126</v>
      </c>
      <c r="F29" s="158"/>
      <c r="G29" s="133"/>
      <c r="H29" s="139" t="s">
        <v>41</v>
      </c>
      <c r="I29" s="133" t="s">
        <v>31</v>
      </c>
      <c r="J29" s="134" t="s">
        <v>127</v>
      </c>
      <c r="K29" s="135"/>
      <c r="L29" s="135"/>
      <c r="M29" s="121"/>
      <c r="N29" s="121"/>
      <c r="O29" s="136"/>
      <c r="P29" s="136"/>
      <c r="Q29" s="136"/>
      <c r="R29" s="121"/>
      <c r="S29" s="121"/>
      <c r="T29" s="121"/>
      <c r="U29" s="121"/>
      <c r="V29" s="121"/>
      <c r="W29" s="121"/>
      <c r="X29" s="121"/>
    </row>
    <row r="30" spans="1:24" s="56" customFormat="1" ht="42.75" customHeight="1" x14ac:dyDescent="0.4">
      <c r="A30" s="121"/>
      <c r="B30" s="132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</row>
    <row r="31" spans="1:24" s="56" customFormat="1" ht="42.75" customHeight="1" x14ac:dyDescent="0.4">
      <c r="A31" s="121"/>
      <c r="B31" s="125" t="s">
        <v>75</v>
      </c>
      <c r="C31" s="121" t="s">
        <v>116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</row>
    <row r="32" spans="1:24" s="56" customFormat="1" ht="42.75" customHeight="1" x14ac:dyDescent="0.4">
      <c r="A32" s="121"/>
      <c r="B32" s="125" t="s">
        <v>76</v>
      </c>
      <c r="C32" s="121" t="s">
        <v>145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</row>
    <row r="33" spans="1:24" s="56" customFormat="1" ht="42.75" customHeight="1" x14ac:dyDescent="0.4">
      <c r="A33" s="121"/>
      <c r="B33" s="125" t="s">
        <v>77</v>
      </c>
      <c r="C33" s="121" t="s">
        <v>117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</row>
    <row r="34" spans="1:24" s="56" customFormat="1" ht="42.75" customHeight="1" x14ac:dyDescent="0.4">
      <c r="A34" s="121"/>
      <c r="B34" s="125" t="s">
        <v>78</v>
      </c>
      <c r="C34" s="121" t="s">
        <v>146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</row>
    <row r="35" spans="1:24" s="56" customFormat="1" ht="42.75" customHeight="1" x14ac:dyDescent="0.4">
      <c r="A35" s="121"/>
      <c r="B35" s="125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</row>
    <row r="36" spans="1:24" s="131" customFormat="1" ht="42.75" customHeight="1" x14ac:dyDescent="0.4">
      <c r="A36" s="124" t="s">
        <v>54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spans="1:24" s="56" customFormat="1" ht="42.75" customHeight="1" x14ac:dyDescent="0.4">
      <c r="A37" s="121"/>
      <c r="B37" s="125" t="s">
        <v>79</v>
      </c>
      <c r="C37" s="124" t="s">
        <v>61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</row>
    <row r="38" spans="1:24" s="56" customFormat="1" ht="42.75" customHeight="1" x14ac:dyDescent="0.4">
      <c r="A38" s="121"/>
      <c r="B38" s="132"/>
      <c r="C38" s="121"/>
      <c r="D38" s="127" t="s">
        <v>57</v>
      </c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</row>
    <row r="39" spans="1:24" s="56" customFormat="1" ht="42.75" customHeight="1" x14ac:dyDescent="0.4">
      <c r="A39" s="121"/>
      <c r="B39" s="125" t="s">
        <v>80</v>
      </c>
      <c r="C39" s="121" t="s">
        <v>118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</row>
    <row r="40" spans="1:24" s="56" customFormat="1" ht="42.75" customHeight="1" x14ac:dyDescent="0.4">
      <c r="A40" s="121"/>
      <c r="B40" s="125" t="s">
        <v>84</v>
      </c>
      <c r="C40" s="121" t="s">
        <v>119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</row>
    <row r="41" spans="1:24" s="56" customFormat="1" ht="42.75" customHeight="1" x14ac:dyDescent="0.4">
      <c r="A41" s="121"/>
      <c r="B41" s="125" t="s">
        <v>85</v>
      </c>
      <c r="C41" s="121" t="s">
        <v>120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</row>
    <row r="42" spans="1:24" s="56" customFormat="1" ht="42.75" customHeight="1" x14ac:dyDescent="0.4">
      <c r="A42" s="121"/>
      <c r="B42" s="125" t="s">
        <v>81</v>
      </c>
      <c r="C42" s="124" t="s">
        <v>67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</row>
    <row r="43" spans="1:24" s="131" customFormat="1" ht="42.75" customHeight="1" x14ac:dyDescent="0.4">
      <c r="A43" s="124" t="s">
        <v>55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</row>
    <row r="44" spans="1:24" s="126" customFormat="1" ht="42.75" customHeight="1" x14ac:dyDescent="0.4">
      <c r="A44" s="124"/>
      <c r="B44" s="125" t="s">
        <v>82</v>
      </c>
      <c r="C44" s="124" t="s">
        <v>60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</row>
    <row r="45" spans="1:24" s="60" customFormat="1" ht="42.75" customHeight="1" x14ac:dyDescent="0.4">
      <c r="A45" s="127"/>
      <c r="B45" s="137"/>
      <c r="C45" s="127"/>
      <c r="D45" s="129" t="s">
        <v>136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46" spans="1:24" s="126" customFormat="1" ht="42.75" customHeight="1" x14ac:dyDescent="0.4">
      <c r="A46" s="124"/>
      <c r="B46" s="125" t="s">
        <v>86</v>
      </c>
      <c r="C46" s="124" t="s">
        <v>138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24" s="60" customFormat="1" ht="42.75" customHeight="1" x14ac:dyDescent="0.4">
      <c r="A47" s="127"/>
      <c r="B47" s="137"/>
      <c r="C47" s="127"/>
      <c r="D47" s="127" t="s">
        <v>49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  <row r="48" spans="1:24" s="60" customFormat="1" ht="42.75" customHeight="1" x14ac:dyDescent="0.4">
      <c r="A48" s="127"/>
      <c r="B48" s="137"/>
      <c r="C48" s="127"/>
      <c r="D48" s="127" t="s">
        <v>139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</row>
    <row r="49" spans="1:24" s="126" customFormat="1" ht="42.75" customHeight="1" x14ac:dyDescent="0.4">
      <c r="A49" s="124"/>
      <c r="B49" s="125" t="s">
        <v>87</v>
      </c>
      <c r="C49" s="124" t="s">
        <v>90</v>
      </c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</row>
    <row r="50" spans="1:24" s="56" customFormat="1" ht="42.75" customHeight="1" x14ac:dyDescent="0.4">
      <c r="A50" s="121"/>
      <c r="B50" s="125"/>
      <c r="C50" s="121" t="s">
        <v>121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</row>
    <row r="51" spans="1:24" s="56" customFormat="1" ht="42.75" customHeight="1" x14ac:dyDescent="0.4">
      <c r="A51" s="121"/>
      <c r="B51" s="125" t="s">
        <v>88</v>
      </c>
      <c r="C51" s="121" t="s">
        <v>120</v>
      </c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</row>
    <row r="52" spans="1:24" s="126" customFormat="1" ht="42.75" customHeight="1" x14ac:dyDescent="0.4">
      <c r="A52" s="124"/>
      <c r="B52" s="125" t="s">
        <v>89</v>
      </c>
      <c r="C52" s="124" t="s">
        <v>66</v>
      </c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s="60" customFormat="1" ht="42.75" customHeight="1" x14ac:dyDescent="0.4">
      <c r="A53" s="127"/>
      <c r="B53" s="128"/>
      <c r="C53" s="127"/>
      <c r="D53" s="127" t="s">
        <v>122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</row>
    <row r="54" spans="1:24" s="60" customFormat="1" ht="42.75" customHeight="1" x14ac:dyDescent="0.4">
      <c r="A54" s="127"/>
      <c r="B54" s="128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</row>
    <row r="55" spans="1:24" ht="60.75" customHeight="1" x14ac:dyDescent="0.4">
      <c r="S55" s="157" t="s">
        <v>65</v>
      </c>
      <c r="T55" s="157"/>
      <c r="U55" s="157"/>
      <c r="V55" s="157"/>
      <c r="W55" s="157"/>
      <c r="X55" s="157"/>
    </row>
    <row r="56" spans="1:24" ht="60.75" customHeight="1" x14ac:dyDescent="0.4"/>
    <row r="57" spans="1:24" ht="60.75" customHeight="1" x14ac:dyDescent="0.4"/>
    <row r="58" spans="1:24" ht="60.75" customHeight="1" x14ac:dyDescent="0.4"/>
    <row r="59" spans="1:24" ht="60.75" customHeight="1" x14ac:dyDescent="0.4"/>
    <row r="60" spans="1:24" ht="60.75" customHeight="1" x14ac:dyDescent="0.4"/>
    <row r="61" spans="1:24" ht="60.75" customHeight="1" x14ac:dyDescent="0.4"/>
    <row r="62" spans="1:24" ht="60.75" customHeight="1" x14ac:dyDescent="0.4"/>
    <row r="63" spans="1:24" ht="60.75" customHeight="1" x14ac:dyDescent="0.4"/>
    <row r="64" spans="1:24" ht="60.75" customHeight="1" x14ac:dyDescent="0.4"/>
    <row r="65" ht="60.75" customHeight="1" x14ac:dyDescent="0.4"/>
    <row r="66" ht="60.75" customHeight="1" x14ac:dyDescent="0.4"/>
    <row r="67" ht="60.75" customHeight="1" x14ac:dyDescent="0.4"/>
    <row r="68" ht="60.75" customHeight="1" x14ac:dyDescent="0.4"/>
    <row r="69" ht="60.75" customHeight="1" x14ac:dyDescent="0.4"/>
    <row r="70" ht="60.75" customHeight="1" x14ac:dyDescent="0.4"/>
    <row r="71" ht="60.75" customHeight="1" x14ac:dyDescent="0.4"/>
    <row r="72" ht="60.75" customHeight="1" x14ac:dyDescent="0.4"/>
    <row r="73" ht="60.75" customHeight="1" x14ac:dyDescent="0.4"/>
  </sheetData>
  <mergeCells count="14">
    <mergeCell ref="S55:X55"/>
    <mergeCell ref="E24:F24"/>
    <mergeCell ref="S1:X1"/>
    <mergeCell ref="A2:X2"/>
    <mergeCell ref="E7:X7"/>
    <mergeCell ref="B8:W8"/>
    <mergeCell ref="E22:F22"/>
    <mergeCell ref="E29:F29"/>
    <mergeCell ref="W25:X27"/>
    <mergeCell ref="E25:F25"/>
    <mergeCell ref="E26:F26"/>
    <mergeCell ref="E27:F27"/>
    <mergeCell ref="E28:F28"/>
    <mergeCell ref="E6:X6"/>
  </mergeCells>
  <phoneticPr fontId="1"/>
  <pageMargins left="0.70866141732283472" right="0.11811023622047245" top="0.55118110236220474" bottom="0.55118110236220474" header="0.31496062992125984" footer="0.19685039370078741"/>
  <pageSetup paperSize="9" scale="42" fitToHeight="0" orientation="portrait" verticalDpi="0" r:id="rId1"/>
  <headerFooter>
    <oddFooter>&amp;C&amp;14&amp;P／&amp;N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howOutlineSymbols="0"/>
    <pageSetUpPr fitToPage="1"/>
  </sheetPr>
  <dimension ref="A1:AX219"/>
  <sheetViews>
    <sheetView showZeros="0" showOutlineSymbols="0" view="pageBreakPreview" zoomScale="70" zoomScaleNormal="40" zoomScaleSheetLayoutView="70" workbookViewId="0">
      <selection activeCell="AQ18" sqref="AQ18"/>
    </sheetView>
  </sheetViews>
  <sheetFormatPr defaultColWidth="9" defaultRowHeight="13.5" x14ac:dyDescent="0.4"/>
  <cols>
    <col min="1" max="1" width="6.75" style="4" customWidth="1"/>
    <col min="2" max="2" width="7.25" style="6" customWidth="1"/>
    <col min="3" max="3" width="6.625" style="6" customWidth="1"/>
    <col min="4" max="30" width="6.625" style="3" customWidth="1"/>
    <col min="31" max="32" width="4.875" style="5" customWidth="1"/>
    <col min="33" max="34" width="4.875" style="3" customWidth="1"/>
    <col min="35" max="39" width="0" style="43" hidden="1" customWidth="1"/>
    <col min="40" max="40" width="9" style="43"/>
    <col min="41" max="42" width="9" style="3"/>
    <col min="43" max="63" width="6.625" style="3" customWidth="1"/>
    <col min="64" max="16384" width="9" style="3"/>
  </cols>
  <sheetData>
    <row r="1" spans="1:50" ht="57" customHeight="1" x14ac:dyDescent="0.4">
      <c r="A1" s="254" t="s">
        <v>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</row>
    <row r="2" spans="1:50" s="15" customFormat="1" ht="28.5" customHeight="1" x14ac:dyDescent="0.4">
      <c r="A2" s="37"/>
      <c r="B2" s="40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233" t="s">
        <v>153</v>
      </c>
      <c r="AD2" s="233"/>
      <c r="AE2" s="233"/>
      <c r="AF2" s="233"/>
      <c r="AG2" s="233"/>
      <c r="AH2" s="233"/>
      <c r="AI2" s="44"/>
      <c r="AJ2" s="44"/>
      <c r="AK2" s="44"/>
      <c r="AL2" s="44"/>
      <c r="AM2" s="44"/>
      <c r="AN2" s="44"/>
    </row>
    <row r="3" spans="1:50" s="15" customFormat="1" ht="28.5" customHeight="1" x14ac:dyDescent="0.4">
      <c r="A3" s="37"/>
      <c r="B3" s="40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234" t="s">
        <v>37</v>
      </c>
      <c r="AD3" s="234"/>
      <c r="AE3" s="234"/>
      <c r="AF3" s="234"/>
      <c r="AG3" s="234"/>
      <c r="AH3" s="234"/>
      <c r="AI3" s="44"/>
      <c r="AJ3" s="44"/>
      <c r="AK3" s="44"/>
      <c r="AL3" s="44"/>
      <c r="AM3" s="44"/>
      <c r="AN3" s="281" t="s">
        <v>158</v>
      </c>
      <c r="AO3" s="281"/>
      <c r="AP3" s="281"/>
      <c r="AQ3" s="281"/>
      <c r="AR3" s="281"/>
      <c r="AS3" s="281"/>
      <c r="AT3" s="234"/>
      <c r="AU3" s="234"/>
      <c r="AV3" s="234"/>
      <c r="AW3" s="234"/>
      <c r="AX3" s="234"/>
    </row>
    <row r="4" spans="1:50" s="15" customFormat="1" ht="47.25" customHeight="1" x14ac:dyDescent="0.4">
      <c r="A4" s="37"/>
      <c r="B4" s="40"/>
      <c r="C4" s="36"/>
      <c r="D4" s="232" t="s">
        <v>157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44"/>
      <c r="AJ4" s="44"/>
      <c r="AK4" s="44"/>
      <c r="AL4" s="44"/>
      <c r="AM4" s="44"/>
      <c r="AN4" s="281" t="s">
        <v>158</v>
      </c>
      <c r="AO4" s="281"/>
      <c r="AP4" s="281"/>
      <c r="AQ4" s="281"/>
      <c r="AR4" s="281"/>
      <c r="AS4" s="281"/>
    </row>
    <row r="5" spans="1:50" s="15" customFormat="1" ht="35.25" customHeight="1" x14ac:dyDescent="0.4">
      <c r="A5" s="38"/>
      <c r="B5" s="40"/>
      <c r="C5" s="38"/>
      <c r="D5" s="38"/>
      <c r="E5" s="232" t="s">
        <v>32</v>
      </c>
      <c r="F5" s="232"/>
      <c r="G5" s="232"/>
      <c r="H5" s="232" t="s">
        <v>155</v>
      </c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44"/>
      <c r="AJ5" s="44"/>
      <c r="AK5" s="44"/>
      <c r="AL5" s="44"/>
      <c r="AM5" s="44"/>
      <c r="AN5" s="44"/>
    </row>
    <row r="6" spans="1:50" s="15" customFormat="1" ht="35.25" customHeight="1" x14ac:dyDescent="0.4">
      <c r="A6" s="38"/>
      <c r="B6" s="40"/>
      <c r="C6" s="38"/>
      <c r="D6" s="38"/>
      <c r="E6" s="232" t="s">
        <v>69</v>
      </c>
      <c r="F6" s="232"/>
      <c r="G6" s="232"/>
      <c r="H6" s="256">
        <v>45383</v>
      </c>
      <c r="I6" s="256"/>
      <c r="J6" s="256"/>
      <c r="K6" s="256"/>
      <c r="L6" s="256"/>
      <c r="M6" s="256"/>
      <c r="N6" s="256"/>
      <c r="O6" s="256"/>
      <c r="P6" s="232" t="s">
        <v>33</v>
      </c>
      <c r="Q6" s="232"/>
      <c r="R6" s="256">
        <v>45535</v>
      </c>
      <c r="S6" s="256"/>
      <c r="T6" s="256"/>
      <c r="U6" s="256"/>
      <c r="V6" s="256"/>
      <c r="W6" s="256"/>
      <c r="X6" s="256"/>
      <c r="Y6" s="256"/>
      <c r="Z6" s="38"/>
      <c r="AA6" s="38"/>
      <c r="AB6" s="38"/>
      <c r="AC6" s="38"/>
      <c r="AD6" s="38"/>
      <c r="AE6" s="38"/>
      <c r="AF6" s="38"/>
      <c r="AG6" s="38"/>
      <c r="AH6" s="38"/>
      <c r="AI6" s="44"/>
      <c r="AJ6" s="44"/>
      <c r="AK6" s="44"/>
      <c r="AL6" s="44"/>
      <c r="AM6" s="44"/>
      <c r="AN6" s="44"/>
    </row>
    <row r="7" spans="1:50" s="15" customFormat="1" ht="35.25" customHeight="1" x14ac:dyDescent="0.4">
      <c r="A7" s="38"/>
      <c r="B7" s="40"/>
      <c r="C7" s="38"/>
      <c r="D7" s="38"/>
      <c r="E7" s="38"/>
      <c r="F7" s="38"/>
      <c r="G7" s="38" t="s">
        <v>34</v>
      </c>
      <c r="H7" s="235" t="s">
        <v>46</v>
      </c>
      <c r="I7" s="235"/>
      <c r="J7" s="235"/>
      <c r="K7" s="255">
        <v>45383</v>
      </c>
      <c r="L7" s="255"/>
      <c r="M7" s="255"/>
      <c r="N7" s="255"/>
      <c r="O7" s="255"/>
      <c r="P7" s="37" t="s">
        <v>47</v>
      </c>
      <c r="Q7" s="235" t="s">
        <v>68</v>
      </c>
      <c r="R7" s="235"/>
      <c r="S7" s="235"/>
      <c r="T7" s="235"/>
      <c r="U7" s="235"/>
      <c r="V7" s="235"/>
      <c r="W7" s="255">
        <v>45524</v>
      </c>
      <c r="X7" s="255"/>
      <c r="Y7" s="255"/>
      <c r="Z7" s="255"/>
      <c r="AA7" s="255"/>
      <c r="AB7" s="38" t="s">
        <v>35</v>
      </c>
      <c r="AC7" s="38"/>
      <c r="AD7" s="38"/>
      <c r="AE7" s="38"/>
      <c r="AF7" s="38"/>
      <c r="AG7" s="38"/>
      <c r="AH7" s="38"/>
      <c r="AI7" s="44"/>
      <c r="AJ7" s="44"/>
      <c r="AK7" s="209">
        <f>W7+1</f>
        <v>45525</v>
      </c>
      <c r="AL7" s="210"/>
      <c r="AM7" s="45"/>
      <c r="AN7" s="46"/>
    </row>
    <row r="8" spans="1:50" ht="15.75" customHeight="1" thickBot="1" x14ac:dyDescent="0.45">
      <c r="A8" s="39"/>
      <c r="B8" s="40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2"/>
      <c r="AF8" s="42"/>
      <c r="AG8" s="41"/>
      <c r="AH8" s="41"/>
    </row>
    <row r="9" spans="1:50" ht="36" customHeight="1" x14ac:dyDescent="0.4">
      <c r="A9" s="238"/>
      <c r="B9" s="239"/>
      <c r="C9" s="236" t="s">
        <v>19</v>
      </c>
      <c r="D9" s="236"/>
      <c r="E9" s="236"/>
      <c r="F9" s="236"/>
      <c r="G9" s="236"/>
      <c r="H9" s="236"/>
      <c r="I9" s="236"/>
      <c r="J9" s="236" t="s">
        <v>20</v>
      </c>
      <c r="K9" s="236"/>
      <c r="L9" s="236"/>
      <c r="M9" s="236"/>
      <c r="N9" s="236"/>
      <c r="O9" s="236"/>
      <c r="P9" s="236"/>
      <c r="Q9" s="236" t="s">
        <v>21</v>
      </c>
      <c r="R9" s="236"/>
      <c r="S9" s="236"/>
      <c r="T9" s="236"/>
      <c r="U9" s="236"/>
      <c r="V9" s="236"/>
      <c r="W9" s="236"/>
      <c r="X9" s="236" t="s">
        <v>22</v>
      </c>
      <c r="Y9" s="236"/>
      <c r="Z9" s="236"/>
      <c r="AA9" s="236"/>
      <c r="AB9" s="236"/>
      <c r="AC9" s="236"/>
      <c r="AD9" s="237"/>
      <c r="AE9" s="216" t="s">
        <v>4</v>
      </c>
      <c r="AF9" s="217"/>
      <c r="AG9" s="220" t="s">
        <v>5</v>
      </c>
      <c r="AH9" s="221"/>
      <c r="AK9" s="47"/>
      <c r="AL9" s="47"/>
    </row>
    <row r="10" spans="1:50" s="6" customFormat="1" ht="18" customHeight="1" thickBot="1" x14ac:dyDescent="0.45">
      <c r="A10" s="240"/>
      <c r="B10" s="241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7">
        <v>6</v>
      </c>
      <c r="I10" s="7">
        <v>7</v>
      </c>
      <c r="J10" s="7">
        <v>8</v>
      </c>
      <c r="K10" s="7">
        <v>9</v>
      </c>
      <c r="L10" s="7">
        <v>10</v>
      </c>
      <c r="M10" s="7">
        <v>11</v>
      </c>
      <c r="N10" s="7">
        <v>12</v>
      </c>
      <c r="O10" s="7">
        <v>13</v>
      </c>
      <c r="P10" s="7">
        <v>14</v>
      </c>
      <c r="Q10" s="7">
        <v>15</v>
      </c>
      <c r="R10" s="7">
        <v>16</v>
      </c>
      <c r="S10" s="7">
        <v>17</v>
      </c>
      <c r="T10" s="7">
        <v>18</v>
      </c>
      <c r="U10" s="7">
        <v>19</v>
      </c>
      <c r="V10" s="7">
        <v>20</v>
      </c>
      <c r="W10" s="7">
        <v>21</v>
      </c>
      <c r="X10" s="7">
        <v>22</v>
      </c>
      <c r="Y10" s="7">
        <v>23</v>
      </c>
      <c r="Z10" s="7">
        <v>24</v>
      </c>
      <c r="AA10" s="7">
        <v>25</v>
      </c>
      <c r="AB10" s="7">
        <v>26</v>
      </c>
      <c r="AC10" s="7">
        <v>27</v>
      </c>
      <c r="AD10" s="8">
        <v>28</v>
      </c>
      <c r="AE10" s="218"/>
      <c r="AF10" s="219"/>
      <c r="AG10" s="222"/>
      <c r="AH10" s="223"/>
      <c r="AI10" s="48"/>
      <c r="AJ10" s="48"/>
      <c r="AK10" s="49"/>
      <c r="AL10" s="49"/>
      <c r="AM10" s="48"/>
      <c r="AN10" s="48"/>
    </row>
    <row r="11" spans="1:50" ht="23.25" customHeight="1" x14ac:dyDescent="0.4">
      <c r="A11" s="243" t="s">
        <v>6</v>
      </c>
      <c r="B11" s="118" t="s">
        <v>0</v>
      </c>
      <c r="C11" s="118">
        <f>MONTH($K$7)</f>
        <v>4</v>
      </c>
      <c r="D11" s="156">
        <f>MONTH($K$7+C10)</f>
        <v>4</v>
      </c>
      <c r="E11" s="156">
        <f t="shared" ref="E11:AD11" si="0">MONTH($K$7+D10)</f>
        <v>4</v>
      </c>
      <c r="F11" s="156">
        <f>MONTH($K$7+E10)</f>
        <v>4</v>
      </c>
      <c r="G11" s="156">
        <f t="shared" si="0"/>
        <v>4</v>
      </c>
      <c r="H11" s="156">
        <f t="shared" si="0"/>
        <v>4</v>
      </c>
      <c r="I11" s="156">
        <f t="shared" si="0"/>
        <v>4</v>
      </c>
      <c r="J11" s="156">
        <f t="shared" si="0"/>
        <v>4</v>
      </c>
      <c r="K11" s="156">
        <f t="shared" si="0"/>
        <v>4</v>
      </c>
      <c r="L11" s="156">
        <f t="shared" si="0"/>
        <v>4</v>
      </c>
      <c r="M11" s="156">
        <f t="shared" si="0"/>
        <v>4</v>
      </c>
      <c r="N11" s="156">
        <f t="shared" si="0"/>
        <v>4</v>
      </c>
      <c r="O11" s="156">
        <f t="shared" si="0"/>
        <v>4</v>
      </c>
      <c r="P11" s="156">
        <f t="shared" si="0"/>
        <v>4</v>
      </c>
      <c r="Q11" s="156">
        <f t="shared" si="0"/>
        <v>4</v>
      </c>
      <c r="R11" s="156">
        <f t="shared" si="0"/>
        <v>4</v>
      </c>
      <c r="S11" s="156">
        <f t="shared" si="0"/>
        <v>4</v>
      </c>
      <c r="T11" s="156">
        <f t="shared" si="0"/>
        <v>4</v>
      </c>
      <c r="U11" s="156">
        <f t="shared" si="0"/>
        <v>4</v>
      </c>
      <c r="V11" s="156">
        <f t="shared" si="0"/>
        <v>4</v>
      </c>
      <c r="W11" s="156">
        <f t="shared" si="0"/>
        <v>4</v>
      </c>
      <c r="X11" s="156">
        <f t="shared" si="0"/>
        <v>4</v>
      </c>
      <c r="Y11" s="156">
        <f t="shared" si="0"/>
        <v>4</v>
      </c>
      <c r="Z11" s="156">
        <f t="shared" si="0"/>
        <v>4</v>
      </c>
      <c r="AA11" s="156">
        <f t="shared" si="0"/>
        <v>4</v>
      </c>
      <c r="AB11" s="156">
        <f t="shared" si="0"/>
        <v>4</v>
      </c>
      <c r="AC11" s="156">
        <f t="shared" si="0"/>
        <v>4</v>
      </c>
      <c r="AD11" s="156">
        <f t="shared" si="0"/>
        <v>4</v>
      </c>
      <c r="AE11" s="242" t="s">
        <v>23</v>
      </c>
      <c r="AF11" s="215" t="s">
        <v>24</v>
      </c>
      <c r="AG11" s="242" t="s">
        <v>23</v>
      </c>
      <c r="AH11" s="215" t="s">
        <v>25</v>
      </c>
      <c r="AK11" s="50"/>
      <c r="AL11" s="50"/>
    </row>
    <row r="12" spans="1:50" ht="23.25" customHeight="1" x14ac:dyDescent="0.4">
      <c r="A12" s="244"/>
      <c r="B12" s="120" t="s">
        <v>1</v>
      </c>
      <c r="C12" s="120">
        <f>DAY($K$7)</f>
        <v>1</v>
      </c>
      <c r="D12" s="120">
        <f>DAY($K$7+C10)</f>
        <v>2</v>
      </c>
      <c r="E12" s="120">
        <f t="shared" ref="E12:AD12" si="1">DAY($K$7+D10)</f>
        <v>3</v>
      </c>
      <c r="F12" s="120">
        <f t="shared" si="1"/>
        <v>4</v>
      </c>
      <c r="G12" s="120">
        <f t="shared" si="1"/>
        <v>5</v>
      </c>
      <c r="H12" s="120">
        <f t="shared" si="1"/>
        <v>6</v>
      </c>
      <c r="I12" s="120">
        <f t="shared" si="1"/>
        <v>7</v>
      </c>
      <c r="J12" s="120">
        <f t="shared" si="1"/>
        <v>8</v>
      </c>
      <c r="K12" s="120">
        <f t="shared" si="1"/>
        <v>9</v>
      </c>
      <c r="L12" s="120">
        <f t="shared" si="1"/>
        <v>10</v>
      </c>
      <c r="M12" s="120">
        <f t="shared" si="1"/>
        <v>11</v>
      </c>
      <c r="N12" s="120">
        <f t="shared" si="1"/>
        <v>12</v>
      </c>
      <c r="O12" s="120">
        <f t="shared" si="1"/>
        <v>13</v>
      </c>
      <c r="P12" s="120">
        <f t="shared" si="1"/>
        <v>14</v>
      </c>
      <c r="Q12" s="120">
        <f t="shared" si="1"/>
        <v>15</v>
      </c>
      <c r="R12" s="120">
        <f t="shared" si="1"/>
        <v>16</v>
      </c>
      <c r="S12" s="120">
        <f t="shared" si="1"/>
        <v>17</v>
      </c>
      <c r="T12" s="120">
        <f t="shared" si="1"/>
        <v>18</v>
      </c>
      <c r="U12" s="120">
        <f t="shared" si="1"/>
        <v>19</v>
      </c>
      <c r="V12" s="120">
        <f t="shared" si="1"/>
        <v>20</v>
      </c>
      <c r="W12" s="120">
        <f t="shared" si="1"/>
        <v>21</v>
      </c>
      <c r="X12" s="120">
        <f t="shared" si="1"/>
        <v>22</v>
      </c>
      <c r="Y12" s="120">
        <f t="shared" si="1"/>
        <v>23</v>
      </c>
      <c r="Z12" s="120">
        <f t="shared" si="1"/>
        <v>24</v>
      </c>
      <c r="AA12" s="120">
        <f t="shared" si="1"/>
        <v>25</v>
      </c>
      <c r="AB12" s="120">
        <f t="shared" si="1"/>
        <v>26</v>
      </c>
      <c r="AC12" s="120">
        <f t="shared" si="1"/>
        <v>27</v>
      </c>
      <c r="AD12" s="120">
        <f t="shared" si="1"/>
        <v>28</v>
      </c>
      <c r="AE12" s="242"/>
      <c r="AF12" s="215"/>
      <c r="AG12" s="242"/>
      <c r="AH12" s="215"/>
      <c r="AK12" s="50"/>
      <c r="AL12" s="50"/>
    </row>
    <row r="13" spans="1:50" ht="23.25" customHeight="1" x14ac:dyDescent="0.4">
      <c r="A13" s="244"/>
      <c r="B13" s="12" t="s">
        <v>2</v>
      </c>
      <c r="C13" s="12" t="str">
        <f>TEXT(K7,"aaa")</f>
        <v>月</v>
      </c>
      <c r="D13" s="12" t="str">
        <f>TEXT($K$7+C10,"aaa")</f>
        <v>火</v>
      </c>
      <c r="E13" s="12" t="str">
        <f t="shared" ref="E13:I13" si="2">TEXT($K$7+D10,"aaa")</f>
        <v>水</v>
      </c>
      <c r="F13" s="12" t="str">
        <f t="shared" si="2"/>
        <v>木</v>
      </c>
      <c r="G13" s="12" t="str">
        <f t="shared" si="2"/>
        <v>金</v>
      </c>
      <c r="H13" s="12" t="str">
        <f t="shared" si="2"/>
        <v>土</v>
      </c>
      <c r="I13" s="12" t="str">
        <f t="shared" si="2"/>
        <v>日</v>
      </c>
      <c r="J13" s="12" t="str">
        <f t="shared" ref="J13" si="3">TEXT($K$7+I10,"aaa")</f>
        <v>月</v>
      </c>
      <c r="K13" s="12" t="str">
        <f t="shared" ref="K13" si="4">TEXT($K$7+J10,"aaa")</f>
        <v>火</v>
      </c>
      <c r="L13" s="12" t="str">
        <f t="shared" ref="L13" si="5">TEXT($K$7+K10,"aaa")</f>
        <v>水</v>
      </c>
      <c r="M13" s="12" t="str">
        <f t="shared" ref="M13" si="6">TEXT($K$7+L10,"aaa")</f>
        <v>木</v>
      </c>
      <c r="N13" s="12" t="str">
        <f t="shared" ref="N13" si="7">TEXT($K$7+M10,"aaa")</f>
        <v>金</v>
      </c>
      <c r="O13" s="12" t="str">
        <f t="shared" ref="O13" si="8">TEXT($K$7+N10,"aaa")</f>
        <v>土</v>
      </c>
      <c r="P13" s="12" t="str">
        <f t="shared" ref="P13" si="9">TEXT($K$7+O10,"aaa")</f>
        <v>日</v>
      </c>
      <c r="Q13" s="12" t="str">
        <f t="shared" ref="Q13" si="10">TEXT($K$7+P10,"aaa")</f>
        <v>月</v>
      </c>
      <c r="R13" s="12" t="str">
        <f t="shared" ref="R13" si="11">TEXT($K$7+Q10,"aaa")</f>
        <v>火</v>
      </c>
      <c r="S13" s="12" t="str">
        <f t="shared" ref="S13" si="12">TEXT($K$7+R10,"aaa")</f>
        <v>水</v>
      </c>
      <c r="T13" s="12" t="str">
        <f t="shared" ref="T13" si="13">TEXT($K$7+S10,"aaa")</f>
        <v>木</v>
      </c>
      <c r="U13" s="12" t="str">
        <f t="shared" ref="U13" si="14">TEXT($K$7+T10,"aaa")</f>
        <v>金</v>
      </c>
      <c r="V13" s="12" t="str">
        <f t="shared" ref="V13" si="15">TEXT($K$7+U10,"aaa")</f>
        <v>土</v>
      </c>
      <c r="W13" s="12" t="str">
        <f t="shared" ref="W13" si="16">TEXT($K$7+V10,"aaa")</f>
        <v>日</v>
      </c>
      <c r="X13" s="12" t="str">
        <f t="shared" ref="X13" si="17">TEXT($K$7+W10,"aaa")</f>
        <v>月</v>
      </c>
      <c r="Y13" s="12" t="str">
        <f t="shared" ref="Y13" si="18">TEXT($K$7+X10,"aaa")</f>
        <v>火</v>
      </c>
      <c r="Z13" s="12" t="str">
        <f t="shared" ref="Z13" si="19">TEXT($K$7+Y10,"aaa")</f>
        <v>水</v>
      </c>
      <c r="AA13" s="12" t="str">
        <f t="shared" ref="AA13" si="20">TEXT($K$7+Z10,"aaa")</f>
        <v>木</v>
      </c>
      <c r="AB13" s="12" t="str">
        <f t="shared" ref="AB13" si="21">TEXT($K$7+AA10,"aaa")</f>
        <v>金</v>
      </c>
      <c r="AC13" s="12" t="str">
        <f t="shared" ref="AC13" si="22">TEXT($K$7+AB10,"aaa")</f>
        <v>土</v>
      </c>
      <c r="AD13" s="12" t="str">
        <f t="shared" ref="AD13" si="23">TEXT($K$7+AC10,"aaa")</f>
        <v>日</v>
      </c>
      <c r="AE13" s="242"/>
      <c r="AF13" s="215"/>
      <c r="AG13" s="242"/>
      <c r="AH13" s="215"/>
      <c r="AK13" s="50"/>
      <c r="AL13" s="50"/>
    </row>
    <row r="14" spans="1:50" s="11" customFormat="1" ht="119.25" customHeight="1" x14ac:dyDescent="0.4">
      <c r="A14" s="244"/>
      <c r="B14" s="10" t="s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242"/>
      <c r="AF14" s="215"/>
      <c r="AG14" s="242"/>
      <c r="AH14" s="215"/>
      <c r="AI14" s="51"/>
      <c r="AJ14" s="51"/>
      <c r="AK14" s="52"/>
      <c r="AL14" s="52"/>
      <c r="AM14" s="51"/>
      <c r="AN14" s="51"/>
    </row>
    <row r="15" spans="1:50" ht="28.5" customHeight="1" x14ac:dyDescent="0.4">
      <c r="A15" s="244"/>
      <c r="B15" s="9" t="s">
        <v>4</v>
      </c>
      <c r="C15" s="1"/>
      <c r="D15" s="1"/>
      <c r="E15" s="1"/>
      <c r="F15" s="1"/>
      <c r="G15" s="1"/>
      <c r="H15" s="1" t="s">
        <v>29</v>
      </c>
      <c r="I15" s="1" t="s">
        <v>29</v>
      </c>
      <c r="J15" s="1"/>
      <c r="K15" s="1"/>
      <c r="L15" s="1"/>
      <c r="M15" s="1"/>
      <c r="N15" s="1"/>
      <c r="O15" s="1" t="s">
        <v>29</v>
      </c>
      <c r="P15" s="1" t="s">
        <v>29</v>
      </c>
      <c r="Q15" s="1"/>
      <c r="R15" s="1"/>
      <c r="S15" s="1"/>
      <c r="T15" s="1"/>
      <c r="U15" s="1"/>
      <c r="V15" s="1" t="s">
        <v>29</v>
      </c>
      <c r="W15" s="1" t="s">
        <v>29</v>
      </c>
      <c r="X15" s="1"/>
      <c r="Y15" s="1"/>
      <c r="Z15" s="1"/>
      <c r="AA15" s="1"/>
      <c r="AB15" s="1"/>
      <c r="AC15" s="1" t="s">
        <v>29</v>
      </c>
      <c r="AD15" s="1" t="s">
        <v>29</v>
      </c>
      <c r="AE15" s="69">
        <f>(COUNTBLANK(C15:AD15))+(COUNTIF(C15:AD15,"0"))+(COUNTIF(C15:AD15,"休"))+(COUNTIF(C15:AD15,"祝"))</f>
        <v>28</v>
      </c>
      <c r="AF15" s="70">
        <f>(COUNTIF(C15:AD15,"休"))+(COUNTIF(C15:AD15,"祝"))</f>
        <v>8</v>
      </c>
      <c r="AG15" s="69">
        <f>(COUNTBLANK(C16:AD16))+(COUNTIF(C16:AD16,"0"))+(COUNTIF(C16:AD16,"休"))+(COUNTIF(C16:AD16,"代")+(COUNTIF(C16:AD16,"祝")))</f>
        <v>28</v>
      </c>
      <c r="AH15" s="70">
        <f>(COUNTIF(C16:AD16,"休"))+(COUNTIF(C16:AD16,"代")+(COUNTIF(C16:AD16,"祝")))</f>
        <v>8</v>
      </c>
      <c r="AK15" s="50"/>
      <c r="AL15" s="50"/>
    </row>
    <row r="16" spans="1:50" ht="28.5" customHeight="1" thickBot="1" x14ac:dyDescent="0.45">
      <c r="A16" s="245"/>
      <c r="B16" s="76" t="s">
        <v>5</v>
      </c>
      <c r="C16" s="2"/>
      <c r="D16" s="2"/>
      <c r="E16" s="2"/>
      <c r="F16" s="2"/>
      <c r="G16" s="2"/>
      <c r="H16" s="2" t="s">
        <v>29</v>
      </c>
      <c r="I16" s="2" t="s">
        <v>29</v>
      </c>
      <c r="J16" s="2"/>
      <c r="K16" s="2"/>
      <c r="L16" s="2"/>
      <c r="M16" s="2"/>
      <c r="N16" s="2"/>
      <c r="O16" s="2" t="s">
        <v>29</v>
      </c>
      <c r="P16" s="2" t="s">
        <v>29</v>
      </c>
      <c r="Q16" s="2"/>
      <c r="R16" s="2"/>
      <c r="S16" s="2"/>
      <c r="T16" s="2"/>
      <c r="U16" s="2"/>
      <c r="V16" s="2" t="s">
        <v>29</v>
      </c>
      <c r="W16" s="2" t="s">
        <v>29</v>
      </c>
      <c r="X16" s="2"/>
      <c r="Y16" s="2"/>
      <c r="Z16" s="2"/>
      <c r="AA16" s="2"/>
      <c r="AB16" s="2"/>
      <c r="AC16" s="2" t="s">
        <v>29</v>
      </c>
      <c r="AD16" s="2" t="s">
        <v>29</v>
      </c>
      <c r="AE16" s="224" t="str">
        <f>IFERROR(IF(AK16&gt;0.284,$F$159,IF(AK16&gt;0.249,$F$160,IF(AK16&gt;0.213,$F$161,$F$162))),0)</f>
        <v>４週８休</v>
      </c>
      <c r="AF16" s="225"/>
      <c r="AG16" s="224" t="str">
        <f>IFERROR(IF(AL16&gt;0.285,$F$159,IF(AL16&gt;0.249,$F$160,IF(AL16&gt;0.213,$F$161,$F$162))),0)</f>
        <v>４週８休</v>
      </c>
      <c r="AH16" s="225"/>
      <c r="AK16" s="53">
        <f>ROUND(AF15/AE15,3)</f>
        <v>0.28599999999999998</v>
      </c>
      <c r="AL16" s="54">
        <f>IFERROR(ROUND(AH15/AG15,3),0)</f>
        <v>0.28599999999999998</v>
      </c>
    </row>
    <row r="17" spans="1:40" ht="23.25" customHeight="1" x14ac:dyDescent="0.4">
      <c r="A17" s="243" t="s">
        <v>163</v>
      </c>
      <c r="B17" s="118" t="s">
        <v>0</v>
      </c>
      <c r="C17" s="156">
        <f>MONTH($K$7+$AD$10)</f>
        <v>4</v>
      </c>
      <c r="D17" s="156">
        <f>MONTH($K$7+$AD$10+C10)</f>
        <v>4</v>
      </c>
      <c r="E17" s="156">
        <f t="shared" ref="E17:AD17" si="24">MONTH($K$7+$AD$10+D10)</f>
        <v>5</v>
      </c>
      <c r="F17" s="156">
        <f t="shared" si="24"/>
        <v>5</v>
      </c>
      <c r="G17" s="156">
        <f t="shared" si="24"/>
        <v>5</v>
      </c>
      <c r="H17" s="156">
        <f t="shared" si="24"/>
        <v>5</v>
      </c>
      <c r="I17" s="156">
        <f t="shared" si="24"/>
        <v>5</v>
      </c>
      <c r="J17" s="156">
        <f t="shared" si="24"/>
        <v>5</v>
      </c>
      <c r="K17" s="156">
        <f t="shared" si="24"/>
        <v>5</v>
      </c>
      <c r="L17" s="156">
        <f t="shared" si="24"/>
        <v>5</v>
      </c>
      <c r="M17" s="156">
        <f t="shared" si="24"/>
        <v>5</v>
      </c>
      <c r="N17" s="156">
        <f t="shared" si="24"/>
        <v>5</v>
      </c>
      <c r="O17" s="156">
        <f t="shared" si="24"/>
        <v>5</v>
      </c>
      <c r="P17" s="156">
        <f t="shared" si="24"/>
        <v>5</v>
      </c>
      <c r="Q17" s="156">
        <f t="shared" si="24"/>
        <v>5</v>
      </c>
      <c r="R17" s="156">
        <f t="shared" si="24"/>
        <v>5</v>
      </c>
      <c r="S17" s="156">
        <f t="shared" si="24"/>
        <v>5</v>
      </c>
      <c r="T17" s="156">
        <f t="shared" si="24"/>
        <v>5</v>
      </c>
      <c r="U17" s="156">
        <f t="shared" si="24"/>
        <v>5</v>
      </c>
      <c r="V17" s="156">
        <f t="shared" si="24"/>
        <v>5</v>
      </c>
      <c r="W17" s="156">
        <f t="shared" si="24"/>
        <v>5</v>
      </c>
      <c r="X17" s="156">
        <f t="shared" si="24"/>
        <v>5</v>
      </c>
      <c r="Y17" s="156">
        <f t="shared" si="24"/>
        <v>5</v>
      </c>
      <c r="Z17" s="156">
        <f t="shared" si="24"/>
        <v>5</v>
      </c>
      <c r="AA17" s="156">
        <f t="shared" si="24"/>
        <v>5</v>
      </c>
      <c r="AB17" s="156">
        <f t="shared" si="24"/>
        <v>5</v>
      </c>
      <c r="AC17" s="156">
        <f t="shared" si="24"/>
        <v>5</v>
      </c>
      <c r="AD17" s="156">
        <f t="shared" si="24"/>
        <v>5</v>
      </c>
      <c r="AE17" s="242" t="s">
        <v>23</v>
      </c>
      <c r="AF17" s="215" t="s">
        <v>24</v>
      </c>
      <c r="AG17" s="242" t="s">
        <v>23</v>
      </c>
      <c r="AH17" s="215" t="s">
        <v>25</v>
      </c>
      <c r="AK17" s="50"/>
      <c r="AL17" s="50"/>
    </row>
    <row r="18" spans="1:40" ht="23.25" customHeight="1" x14ac:dyDescent="0.4">
      <c r="A18" s="244"/>
      <c r="B18" s="120" t="s">
        <v>1</v>
      </c>
      <c r="C18" s="120">
        <f>DAY($K$7+$AD$10)</f>
        <v>29</v>
      </c>
      <c r="D18" s="120">
        <f>DAY($K$7+$AD$10+C10)</f>
        <v>30</v>
      </c>
      <c r="E18" s="120">
        <f t="shared" ref="E18:AD18" si="25">DAY($K$7+$AD$10+D10)</f>
        <v>1</v>
      </c>
      <c r="F18" s="120">
        <f t="shared" si="25"/>
        <v>2</v>
      </c>
      <c r="G18" s="120">
        <f t="shared" si="25"/>
        <v>3</v>
      </c>
      <c r="H18" s="120">
        <f t="shared" si="25"/>
        <v>4</v>
      </c>
      <c r="I18" s="120">
        <f t="shared" si="25"/>
        <v>5</v>
      </c>
      <c r="J18" s="120">
        <f t="shared" si="25"/>
        <v>6</v>
      </c>
      <c r="K18" s="120">
        <f t="shared" si="25"/>
        <v>7</v>
      </c>
      <c r="L18" s="120">
        <f t="shared" si="25"/>
        <v>8</v>
      </c>
      <c r="M18" s="120">
        <f t="shared" si="25"/>
        <v>9</v>
      </c>
      <c r="N18" s="120">
        <f t="shared" si="25"/>
        <v>10</v>
      </c>
      <c r="O18" s="120">
        <f t="shared" si="25"/>
        <v>11</v>
      </c>
      <c r="P18" s="120">
        <f t="shared" si="25"/>
        <v>12</v>
      </c>
      <c r="Q18" s="120">
        <f t="shared" si="25"/>
        <v>13</v>
      </c>
      <c r="R18" s="120">
        <f t="shared" si="25"/>
        <v>14</v>
      </c>
      <c r="S18" s="120">
        <f t="shared" si="25"/>
        <v>15</v>
      </c>
      <c r="T18" s="120">
        <f t="shared" si="25"/>
        <v>16</v>
      </c>
      <c r="U18" s="120">
        <f t="shared" si="25"/>
        <v>17</v>
      </c>
      <c r="V18" s="120">
        <f t="shared" si="25"/>
        <v>18</v>
      </c>
      <c r="W18" s="120">
        <f t="shared" si="25"/>
        <v>19</v>
      </c>
      <c r="X18" s="120">
        <f t="shared" si="25"/>
        <v>20</v>
      </c>
      <c r="Y18" s="120">
        <f t="shared" si="25"/>
        <v>21</v>
      </c>
      <c r="Z18" s="120">
        <f t="shared" si="25"/>
        <v>22</v>
      </c>
      <c r="AA18" s="120">
        <f t="shared" si="25"/>
        <v>23</v>
      </c>
      <c r="AB18" s="120">
        <f t="shared" si="25"/>
        <v>24</v>
      </c>
      <c r="AC18" s="120">
        <f t="shared" si="25"/>
        <v>25</v>
      </c>
      <c r="AD18" s="120">
        <f t="shared" si="25"/>
        <v>26</v>
      </c>
      <c r="AE18" s="242"/>
      <c r="AF18" s="215"/>
      <c r="AG18" s="242"/>
      <c r="AH18" s="215"/>
      <c r="AK18" s="50"/>
      <c r="AL18" s="50"/>
    </row>
    <row r="19" spans="1:40" ht="23.25" customHeight="1" x14ac:dyDescent="0.4">
      <c r="A19" s="244"/>
      <c r="B19" s="12" t="s">
        <v>2</v>
      </c>
      <c r="C19" s="12" t="str">
        <f>TEXT($K$7+$AD$10,"aaa")</f>
        <v>月</v>
      </c>
      <c r="D19" s="12" t="str">
        <f>TEXT($K$7+$AD$10+C10,"aaa")</f>
        <v>火</v>
      </c>
      <c r="E19" s="12" t="str">
        <f t="shared" ref="E19:AD19" si="26">TEXT($K$7+$AD$10+D10,"aaa")</f>
        <v>水</v>
      </c>
      <c r="F19" s="12" t="str">
        <f t="shared" si="26"/>
        <v>木</v>
      </c>
      <c r="G19" s="12" t="str">
        <f t="shared" si="26"/>
        <v>金</v>
      </c>
      <c r="H19" s="12" t="str">
        <f t="shared" si="26"/>
        <v>土</v>
      </c>
      <c r="I19" s="12" t="str">
        <f t="shared" si="26"/>
        <v>日</v>
      </c>
      <c r="J19" s="12" t="str">
        <f t="shared" si="26"/>
        <v>月</v>
      </c>
      <c r="K19" s="12" t="str">
        <f t="shared" si="26"/>
        <v>火</v>
      </c>
      <c r="L19" s="12" t="str">
        <f t="shared" si="26"/>
        <v>水</v>
      </c>
      <c r="M19" s="12" t="str">
        <f t="shared" si="26"/>
        <v>木</v>
      </c>
      <c r="N19" s="12" t="str">
        <f t="shared" si="26"/>
        <v>金</v>
      </c>
      <c r="O19" s="12" t="str">
        <f t="shared" si="26"/>
        <v>土</v>
      </c>
      <c r="P19" s="12" t="str">
        <f t="shared" si="26"/>
        <v>日</v>
      </c>
      <c r="Q19" s="12" t="str">
        <f t="shared" si="26"/>
        <v>月</v>
      </c>
      <c r="R19" s="12" t="str">
        <f t="shared" si="26"/>
        <v>火</v>
      </c>
      <c r="S19" s="12" t="str">
        <f t="shared" si="26"/>
        <v>水</v>
      </c>
      <c r="T19" s="12" t="str">
        <f t="shared" si="26"/>
        <v>木</v>
      </c>
      <c r="U19" s="12" t="str">
        <f t="shared" si="26"/>
        <v>金</v>
      </c>
      <c r="V19" s="12" t="str">
        <f t="shared" si="26"/>
        <v>土</v>
      </c>
      <c r="W19" s="12" t="str">
        <f t="shared" si="26"/>
        <v>日</v>
      </c>
      <c r="X19" s="12" t="str">
        <f t="shared" si="26"/>
        <v>月</v>
      </c>
      <c r="Y19" s="12" t="str">
        <f t="shared" si="26"/>
        <v>火</v>
      </c>
      <c r="Z19" s="12" t="str">
        <f t="shared" si="26"/>
        <v>水</v>
      </c>
      <c r="AA19" s="12" t="str">
        <f t="shared" si="26"/>
        <v>木</v>
      </c>
      <c r="AB19" s="12" t="str">
        <f t="shared" si="26"/>
        <v>金</v>
      </c>
      <c r="AC19" s="12" t="str">
        <f t="shared" si="26"/>
        <v>土</v>
      </c>
      <c r="AD19" s="12" t="str">
        <f t="shared" si="26"/>
        <v>日</v>
      </c>
      <c r="AE19" s="242"/>
      <c r="AF19" s="215"/>
      <c r="AG19" s="242"/>
      <c r="AH19" s="215"/>
      <c r="AK19" s="50"/>
      <c r="AL19" s="50"/>
    </row>
    <row r="20" spans="1:40" s="11" customFormat="1" ht="119.25" customHeight="1" x14ac:dyDescent="0.4">
      <c r="A20" s="244"/>
      <c r="B20" s="10" t="s">
        <v>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242"/>
      <c r="AF20" s="215"/>
      <c r="AG20" s="242"/>
      <c r="AH20" s="215"/>
      <c r="AI20" s="51"/>
      <c r="AJ20" s="51"/>
      <c r="AK20" s="52"/>
      <c r="AL20" s="52"/>
      <c r="AM20" s="51"/>
      <c r="AN20" s="51"/>
    </row>
    <row r="21" spans="1:40" ht="28.5" customHeight="1" x14ac:dyDescent="0.4">
      <c r="A21" s="244"/>
      <c r="B21" s="9" t="s">
        <v>4</v>
      </c>
      <c r="C21" s="1"/>
      <c r="D21" s="1"/>
      <c r="E21" s="1"/>
      <c r="F21" s="1"/>
      <c r="G21" s="1"/>
      <c r="H21" s="1" t="s">
        <v>29</v>
      </c>
      <c r="I21" s="1" t="s">
        <v>29</v>
      </c>
      <c r="J21" s="1"/>
      <c r="K21" s="1"/>
      <c r="L21" s="1"/>
      <c r="M21" s="1"/>
      <c r="N21" s="1"/>
      <c r="O21" s="1" t="s">
        <v>29</v>
      </c>
      <c r="P21" s="1" t="s">
        <v>29</v>
      </c>
      <c r="Q21" s="1"/>
      <c r="R21" s="1"/>
      <c r="S21" s="1"/>
      <c r="T21" s="1"/>
      <c r="U21" s="1"/>
      <c r="V21" s="1" t="s">
        <v>29</v>
      </c>
      <c r="W21" s="1" t="s">
        <v>29</v>
      </c>
      <c r="X21" s="1"/>
      <c r="Y21" s="1"/>
      <c r="Z21" s="1"/>
      <c r="AA21" s="1"/>
      <c r="AB21" s="1"/>
      <c r="AC21" s="1" t="s">
        <v>29</v>
      </c>
      <c r="AD21" s="1" t="s">
        <v>29</v>
      </c>
      <c r="AE21" s="116">
        <f>IF(AE16="",0,(COUNTBLANK(C21:AD21))+(COUNTIF(C21:AD21,"0"))+(COUNTIF(C21:AD21,"休"))+(COUNTIF(C21:AD21,"祝")))</f>
        <v>28</v>
      </c>
      <c r="AF21" s="117">
        <f>(COUNTIF(C21:AD21,"休"))+(COUNTIF(C21:AD21,"祝"))</f>
        <v>8</v>
      </c>
      <c r="AG21" s="116">
        <f>IF(AG16="",0,(COUNTBLANK(C22:AD22))+(COUNTIF(C22:AD22,"0"))+(COUNTIF(C22:AD22,"休"))+(COUNTIF(C22:AD22,"代")+(COUNTIF(C22:AD22,"祝"))))</f>
        <v>28</v>
      </c>
      <c r="AH21" s="117">
        <f>(COUNTIF(C22:AD22,"休"))+(COUNTIF(C22:AD22,"代")+(COUNTIF(C22:AD22,"祝")))</f>
        <v>8</v>
      </c>
      <c r="AK21" s="50"/>
      <c r="AL21" s="50"/>
    </row>
    <row r="22" spans="1:40" ht="28.5" customHeight="1" thickBot="1" x14ac:dyDescent="0.45">
      <c r="A22" s="245"/>
      <c r="B22" s="76" t="s">
        <v>5</v>
      </c>
      <c r="C22" s="2"/>
      <c r="D22" s="2"/>
      <c r="E22" s="2"/>
      <c r="F22" s="2"/>
      <c r="G22" s="2"/>
      <c r="H22" s="2" t="s">
        <v>29</v>
      </c>
      <c r="I22" s="2" t="s">
        <v>29</v>
      </c>
      <c r="J22" s="2"/>
      <c r="K22" s="2"/>
      <c r="L22" s="2"/>
      <c r="M22" s="2"/>
      <c r="N22" s="2"/>
      <c r="O22" s="2" t="s">
        <v>29</v>
      </c>
      <c r="P22" s="2" t="s">
        <v>29</v>
      </c>
      <c r="Q22" s="2"/>
      <c r="R22" s="2"/>
      <c r="S22" s="2"/>
      <c r="T22" s="2"/>
      <c r="U22" s="2"/>
      <c r="V22" s="2" t="s">
        <v>29</v>
      </c>
      <c r="W22" s="2" t="s">
        <v>29</v>
      </c>
      <c r="X22" s="2"/>
      <c r="Y22" s="2"/>
      <c r="Z22" s="2"/>
      <c r="AA22" s="2"/>
      <c r="AB22" s="2"/>
      <c r="AC22" s="2" t="s">
        <v>29</v>
      </c>
      <c r="AD22" s="2" t="s">
        <v>29</v>
      </c>
      <c r="AE22" s="211" t="str">
        <f>IF(AE21=0,"",IFERROR(IF(AK22&gt;0.284,$F$159,IF(AK22&gt;0.249,$F$160,IF(AK22&gt;0.213,$F$161,$F$162))),0))</f>
        <v>４週８休</v>
      </c>
      <c r="AF22" s="212"/>
      <c r="AG22" s="211" t="str">
        <f>IF(AG21=0,"",IFERROR(IF(AL22&gt;0.284,$F$159,IF(AL22&gt;0.249,$F$160,IF(AL22&gt;0.213,$F$161,$F$162))),0))</f>
        <v>４週８休</v>
      </c>
      <c r="AH22" s="212"/>
      <c r="AK22" s="53">
        <f>IFERROR(ROUND(AF21/AE21,3),0)</f>
        <v>0.28599999999999998</v>
      </c>
      <c r="AL22" s="54">
        <f>IFERROR(ROUND(AH21/AG21,3),0)</f>
        <v>0.28599999999999998</v>
      </c>
    </row>
    <row r="23" spans="1:40" ht="23.25" customHeight="1" x14ac:dyDescent="0.4">
      <c r="A23" s="246" t="s">
        <v>7</v>
      </c>
      <c r="B23" s="119" t="s">
        <v>0</v>
      </c>
      <c r="C23" s="156">
        <f>MONTH($K$7+$AD$10+$AD$10)</f>
        <v>5</v>
      </c>
      <c r="D23" s="156">
        <f>MONTH($K$7+$AD$10+$AD$10+C10)</f>
        <v>5</v>
      </c>
      <c r="E23" s="156">
        <f t="shared" ref="E23:AD23" si="27">MONTH($K$7+$AD$10+$AD$10+D10)</f>
        <v>5</v>
      </c>
      <c r="F23" s="156">
        <f t="shared" si="27"/>
        <v>5</v>
      </c>
      <c r="G23" s="156">
        <f t="shared" si="27"/>
        <v>5</v>
      </c>
      <c r="H23" s="156">
        <f t="shared" si="27"/>
        <v>6</v>
      </c>
      <c r="I23" s="156">
        <f t="shared" si="27"/>
        <v>6</v>
      </c>
      <c r="J23" s="156">
        <f t="shared" si="27"/>
        <v>6</v>
      </c>
      <c r="K23" s="156">
        <f t="shared" si="27"/>
        <v>6</v>
      </c>
      <c r="L23" s="156">
        <f t="shared" si="27"/>
        <v>6</v>
      </c>
      <c r="M23" s="156">
        <f t="shared" si="27"/>
        <v>6</v>
      </c>
      <c r="N23" s="156">
        <f t="shared" si="27"/>
        <v>6</v>
      </c>
      <c r="O23" s="156">
        <f t="shared" si="27"/>
        <v>6</v>
      </c>
      <c r="P23" s="156">
        <f t="shared" si="27"/>
        <v>6</v>
      </c>
      <c r="Q23" s="156">
        <f t="shared" si="27"/>
        <v>6</v>
      </c>
      <c r="R23" s="156">
        <f t="shared" si="27"/>
        <v>6</v>
      </c>
      <c r="S23" s="156">
        <f t="shared" si="27"/>
        <v>6</v>
      </c>
      <c r="T23" s="156">
        <f t="shared" si="27"/>
        <v>6</v>
      </c>
      <c r="U23" s="156">
        <f t="shared" si="27"/>
        <v>6</v>
      </c>
      <c r="V23" s="156">
        <f t="shared" si="27"/>
        <v>6</v>
      </c>
      <c r="W23" s="156">
        <f t="shared" si="27"/>
        <v>6</v>
      </c>
      <c r="X23" s="156">
        <f t="shared" si="27"/>
        <v>6</v>
      </c>
      <c r="Y23" s="156">
        <f t="shared" si="27"/>
        <v>6</v>
      </c>
      <c r="Z23" s="156">
        <f t="shared" si="27"/>
        <v>6</v>
      </c>
      <c r="AA23" s="156">
        <f t="shared" si="27"/>
        <v>6</v>
      </c>
      <c r="AB23" s="156">
        <f t="shared" si="27"/>
        <v>6</v>
      </c>
      <c r="AC23" s="156">
        <f t="shared" si="27"/>
        <v>6</v>
      </c>
      <c r="AD23" s="156">
        <f t="shared" si="27"/>
        <v>6</v>
      </c>
      <c r="AE23" s="242" t="s">
        <v>23</v>
      </c>
      <c r="AF23" s="215" t="s">
        <v>24</v>
      </c>
      <c r="AG23" s="242" t="s">
        <v>23</v>
      </c>
      <c r="AH23" s="215" t="s">
        <v>25</v>
      </c>
      <c r="AK23" s="50"/>
      <c r="AL23" s="50"/>
    </row>
    <row r="24" spans="1:40" ht="23.25" customHeight="1" x14ac:dyDescent="0.4">
      <c r="A24" s="244"/>
      <c r="B24" s="120" t="s">
        <v>1</v>
      </c>
      <c r="C24" s="120">
        <f>DAY($K$7+$AD$10+$AD$10)</f>
        <v>27</v>
      </c>
      <c r="D24" s="120">
        <f>DAY($K$7+$AD$10+$AD$10+C10)</f>
        <v>28</v>
      </c>
      <c r="E24" s="120">
        <f t="shared" ref="E24:AD24" si="28">DAY($K$7+$AD$10+$AD$10+D10)</f>
        <v>29</v>
      </c>
      <c r="F24" s="120">
        <f t="shared" si="28"/>
        <v>30</v>
      </c>
      <c r="G24" s="120">
        <f t="shared" si="28"/>
        <v>31</v>
      </c>
      <c r="H24" s="120">
        <f t="shared" si="28"/>
        <v>1</v>
      </c>
      <c r="I24" s="120">
        <f t="shared" si="28"/>
        <v>2</v>
      </c>
      <c r="J24" s="120">
        <f t="shared" si="28"/>
        <v>3</v>
      </c>
      <c r="K24" s="120">
        <f t="shared" si="28"/>
        <v>4</v>
      </c>
      <c r="L24" s="120">
        <f t="shared" si="28"/>
        <v>5</v>
      </c>
      <c r="M24" s="120">
        <f t="shared" si="28"/>
        <v>6</v>
      </c>
      <c r="N24" s="120">
        <f t="shared" si="28"/>
        <v>7</v>
      </c>
      <c r="O24" s="120">
        <f t="shared" si="28"/>
        <v>8</v>
      </c>
      <c r="P24" s="120">
        <f t="shared" si="28"/>
        <v>9</v>
      </c>
      <c r="Q24" s="120">
        <f t="shared" si="28"/>
        <v>10</v>
      </c>
      <c r="R24" s="120">
        <f t="shared" si="28"/>
        <v>11</v>
      </c>
      <c r="S24" s="120">
        <f t="shared" si="28"/>
        <v>12</v>
      </c>
      <c r="T24" s="120">
        <f t="shared" si="28"/>
        <v>13</v>
      </c>
      <c r="U24" s="120">
        <f t="shared" si="28"/>
        <v>14</v>
      </c>
      <c r="V24" s="120">
        <f t="shared" si="28"/>
        <v>15</v>
      </c>
      <c r="W24" s="120">
        <f t="shared" si="28"/>
        <v>16</v>
      </c>
      <c r="X24" s="120">
        <f t="shared" si="28"/>
        <v>17</v>
      </c>
      <c r="Y24" s="120">
        <f t="shared" si="28"/>
        <v>18</v>
      </c>
      <c r="Z24" s="120">
        <f t="shared" si="28"/>
        <v>19</v>
      </c>
      <c r="AA24" s="120">
        <f t="shared" si="28"/>
        <v>20</v>
      </c>
      <c r="AB24" s="120">
        <f t="shared" si="28"/>
        <v>21</v>
      </c>
      <c r="AC24" s="120">
        <f t="shared" si="28"/>
        <v>22</v>
      </c>
      <c r="AD24" s="120">
        <f t="shared" si="28"/>
        <v>23</v>
      </c>
      <c r="AE24" s="242"/>
      <c r="AF24" s="215"/>
      <c r="AG24" s="242"/>
      <c r="AH24" s="215"/>
      <c r="AK24" s="50"/>
      <c r="AL24" s="50"/>
    </row>
    <row r="25" spans="1:40" ht="23.25" customHeight="1" x14ac:dyDescent="0.4">
      <c r="A25" s="244"/>
      <c r="B25" s="12" t="s">
        <v>2</v>
      </c>
      <c r="C25" s="12" t="str">
        <f>TEXT($K$7+$AD$10+$AD$10,"aaa")</f>
        <v>月</v>
      </c>
      <c r="D25" s="12" t="str">
        <f>TEXT($K$7+$AD$10+$AD$10+C10,"aaa")</f>
        <v>火</v>
      </c>
      <c r="E25" s="12" t="str">
        <f t="shared" ref="E25:AD25" si="29">TEXT($K$7+$AD$10+$AD$10+D10,"aaa")</f>
        <v>水</v>
      </c>
      <c r="F25" s="12" t="str">
        <f t="shared" si="29"/>
        <v>木</v>
      </c>
      <c r="G25" s="12" t="str">
        <f t="shared" si="29"/>
        <v>金</v>
      </c>
      <c r="H25" s="12" t="str">
        <f t="shared" si="29"/>
        <v>土</v>
      </c>
      <c r="I25" s="12" t="str">
        <f t="shared" si="29"/>
        <v>日</v>
      </c>
      <c r="J25" s="12" t="str">
        <f t="shared" si="29"/>
        <v>月</v>
      </c>
      <c r="K25" s="12" t="str">
        <f t="shared" si="29"/>
        <v>火</v>
      </c>
      <c r="L25" s="12" t="str">
        <f t="shared" si="29"/>
        <v>水</v>
      </c>
      <c r="M25" s="12" t="str">
        <f t="shared" si="29"/>
        <v>木</v>
      </c>
      <c r="N25" s="12" t="str">
        <f t="shared" si="29"/>
        <v>金</v>
      </c>
      <c r="O25" s="12" t="str">
        <f t="shared" si="29"/>
        <v>土</v>
      </c>
      <c r="P25" s="12" t="str">
        <f t="shared" si="29"/>
        <v>日</v>
      </c>
      <c r="Q25" s="12" t="str">
        <f t="shared" si="29"/>
        <v>月</v>
      </c>
      <c r="R25" s="12" t="str">
        <f t="shared" si="29"/>
        <v>火</v>
      </c>
      <c r="S25" s="12" t="str">
        <f t="shared" si="29"/>
        <v>水</v>
      </c>
      <c r="T25" s="12" t="str">
        <f t="shared" si="29"/>
        <v>木</v>
      </c>
      <c r="U25" s="12" t="str">
        <f t="shared" si="29"/>
        <v>金</v>
      </c>
      <c r="V25" s="12" t="str">
        <f t="shared" si="29"/>
        <v>土</v>
      </c>
      <c r="W25" s="12" t="str">
        <f t="shared" si="29"/>
        <v>日</v>
      </c>
      <c r="X25" s="12" t="str">
        <f t="shared" si="29"/>
        <v>月</v>
      </c>
      <c r="Y25" s="12" t="str">
        <f t="shared" si="29"/>
        <v>火</v>
      </c>
      <c r="Z25" s="12" t="str">
        <f t="shared" si="29"/>
        <v>水</v>
      </c>
      <c r="AA25" s="12" t="str">
        <f t="shared" si="29"/>
        <v>木</v>
      </c>
      <c r="AB25" s="12" t="str">
        <f t="shared" si="29"/>
        <v>金</v>
      </c>
      <c r="AC25" s="12" t="str">
        <f t="shared" si="29"/>
        <v>土</v>
      </c>
      <c r="AD25" s="12" t="str">
        <f t="shared" si="29"/>
        <v>日</v>
      </c>
      <c r="AE25" s="242"/>
      <c r="AF25" s="215"/>
      <c r="AG25" s="242"/>
      <c r="AH25" s="215"/>
      <c r="AK25" s="50"/>
      <c r="AL25" s="50"/>
    </row>
    <row r="26" spans="1:40" s="11" customFormat="1" ht="119.25" customHeight="1" x14ac:dyDescent="0.4">
      <c r="A26" s="244"/>
      <c r="B26" s="10" t="s">
        <v>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242"/>
      <c r="AF26" s="215"/>
      <c r="AG26" s="242"/>
      <c r="AH26" s="215"/>
      <c r="AI26" s="51"/>
      <c r="AJ26" s="51"/>
      <c r="AK26" s="52"/>
      <c r="AL26" s="52"/>
      <c r="AM26" s="51"/>
      <c r="AN26" s="51"/>
    </row>
    <row r="27" spans="1:40" ht="28.5" customHeight="1" x14ac:dyDescent="0.4">
      <c r="A27" s="244"/>
      <c r="B27" s="9" t="s">
        <v>4</v>
      </c>
      <c r="C27" s="1"/>
      <c r="D27" s="1"/>
      <c r="E27" s="1"/>
      <c r="F27" s="1"/>
      <c r="G27" s="1"/>
      <c r="H27" s="1" t="s">
        <v>29</v>
      </c>
      <c r="I27" s="1" t="s">
        <v>29</v>
      </c>
      <c r="J27" s="1"/>
      <c r="K27" s="1"/>
      <c r="L27" s="1"/>
      <c r="M27" s="1"/>
      <c r="N27" s="1"/>
      <c r="O27" s="1" t="s">
        <v>29</v>
      </c>
      <c r="P27" s="1" t="s">
        <v>29</v>
      </c>
      <c r="Q27" s="1"/>
      <c r="R27" s="1"/>
      <c r="S27" s="1"/>
      <c r="T27" s="1"/>
      <c r="U27" s="1"/>
      <c r="V27" s="1" t="s">
        <v>29</v>
      </c>
      <c r="W27" s="1" t="s">
        <v>29</v>
      </c>
      <c r="X27" s="1"/>
      <c r="Y27" s="1"/>
      <c r="Z27" s="1"/>
      <c r="AA27" s="1"/>
      <c r="AB27" s="1"/>
      <c r="AC27" s="1" t="s">
        <v>29</v>
      </c>
      <c r="AD27" s="1" t="s">
        <v>29</v>
      </c>
      <c r="AE27" s="116">
        <f>IF(AE22="",0,(COUNTBLANK(C27:AD27))+(COUNTIF(C27:AD27,"0"))+(COUNTIF(C27:AD27,"休"))+(COUNTIF(C27:AD27,"祝")))</f>
        <v>28</v>
      </c>
      <c r="AF27" s="117">
        <f>(COUNTIF(C27:AD27,"休"))+(COUNTIF(C27:AD27,"祝"))</f>
        <v>8</v>
      </c>
      <c r="AG27" s="116">
        <f>IF(AG22="",0,(COUNTBLANK(C28:AD28))+(COUNTIF(C28:AD28,"0"))+(COUNTIF(C28:AD28,"休"))+(COUNTIF(C28:AD28,"代")+(COUNTIF(C28:AD28,"祝"))))</f>
        <v>28</v>
      </c>
      <c r="AH27" s="117">
        <f>(COUNTIF(C28:AD28,"休"))+(COUNTIF(C28:AD28,"代")+(COUNTIF(C28:AD28,"祝")))</f>
        <v>8</v>
      </c>
      <c r="AK27" s="50"/>
      <c r="AL27" s="50"/>
    </row>
    <row r="28" spans="1:40" ht="28.5" customHeight="1" thickBot="1" x14ac:dyDescent="0.45">
      <c r="A28" s="247"/>
      <c r="B28" s="77" t="s">
        <v>5</v>
      </c>
      <c r="C28" s="2"/>
      <c r="D28" s="2"/>
      <c r="E28" s="2"/>
      <c r="F28" s="2"/>
      <c r="G28" s="2"/>
      <c r="H28" s="2" t="s">
        <v>29</v>
      </c>
      <c r="I28" s="2" t="s">
        <v>29</v>
      </c>
      <c r="J28" s="2"/>
      <c r="K28" s="2"/>
      <c r="L28" s="2"/>
      <c r="M28" s="2"/>
      <c r="N28" s="2"/>
      <c r="O28" s="2" t="s">
        <v>29</v>
      </c>
      <c r="P28" s="2" t="s">
        <v>29</v>
      </c>
      <c r="Q28" s="2"/>
      <c r="R28" s="2"/>
      <c r="S28" s="2"/>
      <c r="T28" s="2"/>
      <c r="U28" s="2"/>
      <c r="V28" s="2" t="s">
        <v>29</v>
      </c>
      <c r="W28" s="2" t="s">
        <v>29</v>
      </c>
      <c r="X28" s="2"/>
      <c r="Y28" s="2"/>
      <c r="Z28" s="2"/>
      <c r="AA28" s="2"/>
      <c r="AB28" s="2"/>
      <c r="AC28" s="2" t="s">
        <v>29</v>
      </c>
      <c r="AD28" s="2" t="s">
        <v>29</v>
      </c>
      <c r="AE28" s="211" t="str">
        <f>IF(AE27=0,"",IFERROR(IF(AK28&gt;0.284,$F$159,IF(AK28&gt;0.249,$F$160,IF(AK28&gt;0.213,$F$161,$F$162))),0))</f>
        <v>４週８休</v>
      </c>
      <c r="AF28" s="212"/>
      <c r="AG28" s="211" t="str">
        <f>IF(AG27=0,"",IFERROR(IF(AL28&gt;0.284,$F$159,IF(AL28&gt;0.249,$F$160,IF(AL28&gt;0.213,$F$161,$F$162))),0))</f>
        <v>４週８休</v>
      </c>
      <c r="AH28" s="212"/>
      <c r="AK28" s="53">
        <f>IFERROR(ROUND(AF27/AE27,3),0)</f>
        <v>0.28599999999999998</v>
      </c>
      <c r="AL28" s="54">
        <f>IFERROR(ROUND(AH27/AG27,3),0)</f>
        <v>0.28599999999999998</v>
      </c>
    </row>
    <row r="29" spans="1:40" ht="23.25" customHeight="1" x14ac:dyDescent="0.4">
      <c r="A29" s="243" t="s">
        <v>8</v>
      </c>
      <c r="B29" s="118" t="s">
        <v>0</v>
      </c>
      <c r="C29" s="156">
        <f>MONTH($K$7+$AD$10+$AD$10+$AD$10)</f>
        <v>6</v>
      </c>
      <c r="D29" s="156">
        <f>MONTH($K$7+$AD$10+$AD$10+$AD$10+C10)</f>
        <v>6</v>
      </c>
      <c r="E29" s="156">
        <f t="shared" ref="E29:AD29" si="30">MONTH($K$7+$AD$10+$AD$10+$AD$10+D10)</f>
        <v>6</v>
      </c>
      <c r="F29" s="156">
        <f t="shared" si="30"/>
        <v>6</v>
      </c>
      <c r="G29" s="156">
        <f t="shared" si="30"/>
        <v>6</v>
      </c>
      <c r="H29" s="156">
        <f t="shared" si="30"/>
        <v>6</v>
      </c>
      <c r="I29" s="156">
        <f t="shared" si="30"/>
        <v>6</v>
      </c>
      <c r="J29" s="156">
        <f t="shared" si="30"/>
        <v>7</v>
      </c>
      <c r="K29" s="156">
        <f t="shared" si="30"/>
        <v>7</v>
      </c>
      <c r="L29" s="156">
        <f t="shared" si="30"/>
        <v>7</v>
      </c>
      <c r="M29" s="156">
        <f t="shared" si="30"/>
        <v>7</v>
      </c>
      <c r="N29" s="156">
        <f t="shared" si="30"/>
        <v>7</v>
      </c>
      <c r="O29" s="156">
        <f t="shared" si="30"/>
        <v>7</v>
      </c>
      <c r="P29" s="156">
        <f t="shared" si="30"/>
        <v>7</v>
      </c>
      <c r="Q29" s="156">
        <f t="shared" si="30"/>
        <v>7</v>
      </c>
      <c r="R29" s="156">
        <f t="shared" si="30"/>
        <v>7</v>
      </c>
      <c r="S29" s="156">
        <f t="shared" si="30"/>
        <v>7</v>
      </c>
      <c r="T29" s="156">
        <f t="shared" si="30"/>
        <v>7</v>
      </c>
      <c r="U29" s="156">
        <f t="shared" si="30"/>
        <v>7</v>
      </c>
      <c r="V29" s="156">
        <f t="shared" si="30"/>
        <v>7</v>
      </c>
      <c r="W29" s="156">
        <f t="shared" si="30"/>
        <v>7</v>
      </c>
      <c r="X29" s="156">
        <f t="shared" si="30"/>
        <v>7</v>
      </c>
      <c r="Y29" s="156">
        <f t="shared" si="30"/>
        <v>7</v>
      </c>
      <c r="Z29" s="156">
        <f t="shared" si="30"/>
        <v>7</v>
      </c>
      <c r="AA29" s="156">
        <f t="shared" si="30"/>
        <v>7</v>
      </c>
      <c r="AB29" s="156">
        <f t="shared" si="30"/>
        <v>7</v>
      </c>
      <c r="AC29" s="156">
        <f t="shared" si="30"/>
        <v>7</v>
      </c>
      <c r="AD29" s="156">
        <f t="shared" si="30"/>
        <v>7</v>
      </c>
      <c r="AE29" s="251" t="s">
        <v>23</v>
      </c>
      <c r="AF29" s="257" t="s">
        <v>24</v>
      </c>
      <c r="AG29" s="251" t="s">
        <v>23</v>
      </c>
      <c r="AH29" s="257" t="s">
        <v>25</v>
      </c>
      <c r="AK29" s="50"/>
      <c r="AL29" s="50"/>
    </row>
    <row r="30" spans="1:40" ht="23.25" customHeight="1" x14ac:dyDescent="0.4">
      <c r="A30" s="244"/>
      <c r="B30" s="120" t="s">
        <v>1</v>
      </c>
      <c r="C30" s="120">
        <f>DAY($K$7+$AD$10+$AD$10+$AD$10)</f>
        <v>24</v>
      </c>
      <c r="D30" s="120">
        <f>DAY($K$7+$AD$10+$AD$10+$AD$10+C10)</f>
        <v>25</v>
      </c>
      <c r="E30" s="120">
        <f t="shared" ref="E30:AD30" si="31">DAY($K$7+$AD$10+$AD$10+$AD$10+D10)</f>
        <v>26</v>
      </c>
      <c r="F30" s="120">
        <f t="shared" si="31"/>
        <v>27</v>
      </c>
      <c r="G30" s="120">
        <f t="shared" si="31"/>
        <v>28</v>
      </c>
      <c r="H30" s="120">
        <f t="shared" si="31"/>
        <v>29</v>
      </c>
      <c r="I30" s="120">
        <f t="shared" si="31"/>
        <v>30</v>
      </c>
      <c r="J30" s="120">
        <f t="shared" si="31"/>
        <v>1</v>
      </c>
      <c r="K30" s="120">
        <f t="shared" si="31"/>
        <v>2</v>
      </c>
      <c r="L30" s="120">
        <f t="shared" si="31"/>
        <v>3</v>
      </c>
      <c r="M30" s="120">
        <f t="shared" si="31"/>
        <v>4</v>
      </c>
      <c r="N30" s="120">
        <f t="shared" si="31"/>
        <v>5</v>
      </c>
      <c r="O30" s="120">
        <f t="shared" si="31"/>
        <v>6</v>
      </c>
      <c r="P30" s="120">
        <f t="shared" si="31"/>
        <v>7</v>
      </c>
      <c r="Q30" s="120">
        <f t="shared" si="31"/>
        <v>8</v>
      </c>
      <c r="R30" s="120">
        <f t="shared" si="31"/>
        <v>9</v>
      </c>
      <c r="S30" s="120">
        <f t="shared" si="31"/>
        <v>10</v>
      </c>
      <c r="T30" s="120">
        <f t="shared" si="31"/>
        <v>11</v>
      </c>
      <c r="U30" s="120">
        <f t="shared" si="31"/>
        <v>12</v>
      </c>
      <c r="V30" s="120">
        <f t="shared" si="31"/>
        <v>13</v>
      </c>
      <c r="W30" s="120">
        <f t="shared" si="31"/>
        <v>14</v>
      </c>
      <c r="X30" s="120">
        <f t="shared" si="31"/>
        <v>15</v>
      </c>
      <c r="Y30" s="120">
        <f t="shared" si="31"/>
        <v>16</v>
      </c>
      <c r="Z30" s="120">
        <f t="shared" si="31"/>
        <v>17</v>
      </c>
      <c r="AA30" s="120">
        <f t="shared" si="31"/>
        <v>18</v>
      </c>
      <c r="AB30" s="120">
        <f t="shared" si="31"/>
        <v>19</v>
      </c>
      <c r="AC30" s="120">
        <f t="shared" si="31"/>
        <v>20</v>
      </c>
      <c r="AD30" s="120">
        <f t="shared" si="31"/>
        <v>21</v>
      </c>
      <c r="AE30" s="252"/>
      <c r="AF30" s="258"/>
      <c r="AG30" s="252"/>
      <c r="AH30" s="258"/>
      <c r="AK30" s="50"/>
      <c r="AL30" s="50"/>
    </row>
    <row r="31" spans="1:40" ht="23.25" customHeight="1" x14ac:dyDescent="0.4">
      <c r="A31" s="244"/>
      <c r="B31" s="12" t="s">
        <v>2</v>
      </c>
      <c r="C31" s="12" t="str">
        <f>TEXT($K$7+$AD$10+$AD$10+$AD$10,"aaa")</f>
        <v>月</v>
      </c>
      <c r="D31" s="12" t="str">
        <f>TEXT($K$7+$AD$10+$AD$10+$AD$10+C10,"aaa")</f>
        <v>火</v>
      </c>
      <c r="E31" s="12" t="str">
        <f t="shared" ref="E31:AD31" si="32">TEXT($K$7+$AD$10+$AD$10+$AD$10+D10,"aaa")</f>
        <v>水</v>
      </c>
      <c r="F31" s="12" t="str">
        <f t="shared" si="32"/>
        <v>木</v>
      </c>
      <c r="G31" s="12" t="str">
        <f t="shared" si="32"/>
        <v>金</v>
      </c>
      <c r="H31" s="12" t="str">
        <f t="shared" si="32"/>
        <v>土</v>
      </c>
      <c r="I31" s="12" t="str">
        <f t="shared" si="32"/>
        <v>日</v>
      </c>
      <c r="J31" s="12" t="str">
        <f t="shared" si="32"/>
        <v>月</v>
      </c>
      <c r="K31" s="12" t="str">
        <f t="shared" si="32"/>
        <v>火</v>
      </c>
      <c r="L31" s="12" t="str">
        <f t="shared" si="32"/>
        <v>水</v>
      </c>
      <c r="M31" s="12" t="str">
        <f t="shared" si="32"/>
        <v>木</v>
      </c>
      <c r="N31" s="12" t="str">
        <f t="shared" si="32"/>
        <v>金</v>
      </c>
      <c r="O31" s="12" t="str">
        <f t="shared" si="32"/>
        <v>土</v>
      </c>
      <c r="P31" s="12" t="str">
        <f t="shared" si="32"/>
        <v>日</v>
      </c>
      <c r="Q31" s="12" t="str">
        <f t="shared" si="32"/>
        <v>月</v>
      </c>
      <c r="R31" s="12" t="str">
        <f t="shared" si="32"/>
        <v>火</v>
      </c>
      <c r="S31" s="12" t="str">
        <f t="shared" si="32"/>
        <v>水</v>
      </c>
      <c r="T31" s="12" t="str">
        <f t="shared" si="32"/>
        <v>木</v>
      </c>
      <c r="U31" s="12" t="str">
        <f t="shared" si="32"/>
        <v>金</v>
      </c>
      <c r="V31" s="12" t="str">
        <f t="shared" si="32"/>
        <v>土</v>
      </c>
      <c r="W31" s="12" t="str">
        <f t="shared" si="32"/>
        <v>日</v>
      </c>
      <c r="X31" s="12" t="str">
        <f t="shared" si="32"/>
        <v>月</v>
      </c>
      <c r="Y31" s="12" t="str">
        <f t="shared" si="32"/>
        <v>火</v>
      </c>
      <c r="Z31" s="12" t="str">
        <f t="shared" si="32"/>
        <v>水</v>
      </c>
      <c r="AA31" s="12" t="str">
        <f t="shared" si="32"/>
        <v>木</v>
      </c>
      <c r="AB31" s="12" t="str">
        <f t="shared" si="32"/>
        <v>金</v>
      </c>
      <c r="AC31" s="12" t="str">
        <f t="shared" si="32"/>
        <v>土</v>
      </c>
      <c r="AD31" s="12" t="str">
        <f t="shared" si="32"/>
        <v>日</v>
      </c>
      <c r="AE31" s="252"/>
      <c r="AF31" s="258"/>
      <c r="AG31" s="252"/>
      <c r="AH31" s="258"/>
      <c r="AK31" s="50"/>
      <c r="AL31" s="50"/>
    </row>
    <row r="32" spans="1:40" s="11" customFormat="1" ht="119.25" customHeight="1" x14ac:dyDescent="0.4">
      <c r="A32" s="244"/>
      <c r="B32" s="10" t="s">
        <v>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253"/>
      <c r="AF32" s="259"/>
      <c r="AG32" s="253"/>
      <c r="AH32" s="259"/>
      <c r="AI32" s="51"/>
      <c r="AJ32" s="51"/>
      <c r="AK32" s="52"/>
      <c r="AL32" s="52"/>
      <c r="AM32" s="51"/>
      <c r="AN32" s="51"/>
    </row>
    <row r="33" spans="1:40" ht="28.5" customHeight="1" x14ac:dyDescent="0.4">
      <c r="A33" s="244"/>
      <c r="B33" s="9" t="s">
        <v>4</v>
      </c>
      <c r="C33" s="1"/>
      <c r="D33" s="1"/>
      <c r="E33" s="1"/>
      <c r="F33" s="1"/>
      <c r="G33" s="1"/>
      <c r="H33" s="1" t="s">
        <v>29</v>
      </c>
      <c r="I33" s="1" t="s">
        <v>29</v>
      </c>
      <c r="J33" s="1"/>
      <c r="K33" s="1"/>
      <c r="L33" s="1"/>
      <c r="M33" s="1"/>
      <c r="N33" s="1"/>
      <c r="O33" s="1" t="s">
        <v>29</v>
      </c>
      <c r="P33" s="1" t="s">
        <v>29</v>
      </c>
      <c r="Q33" s="1"/>
      <c r="R33" s="1"/>
      <c r="S33" s="1"/>
      <c r="T33" s="1"/>
      <c r="U33" s="1"/>
      <c r="V33" s="1" t="s">
        <v>29</v>
      </c>
      <c r="W33" s="1" t="s">
        <v>29</v>
      </c>
      <c r="X33" s="1"/>
      <c r="Y33" s="1"/>
      <c r="Z33" s="1"/>
      <c r="AA33" s="1"/>
      <c r="AB33" s="1"/>
      <c r="AC33" s="1" t="s">
        <v>29</v>
      </c>
      <c r="AD33" s="1" t="s">
        <v>29</v>
      </c>
      <c r="AE33" s="116">
        <f>IF(AE28="",0,(COUNTBLANK(C33:AD33))+(COUNTIF(C33:AD33,"0"))+(COUNTIF(C33:AD33,"休"))+(COUNTIF(C33:AD33,"祝")))</f>
        <v>28</v>
      </c>
      <c r="AF33" s="117">
        <f>(COUNTIF(C33:AD33,"休"))+(COUNTIF(C33:AD33,"祝"))</f>
        <v>8</v>
      </c>
      <c r="AG33" s="116">
        <f>IF(AG28="",0,(COUNTBLANK(C34:AD34))+(COUNTIF(C34:AD34,"0"))+(COUNTIF(C34:AD34,"休"))+(COUNTIF(C34:AD34,"代")+(COUNTIF(C34:AD34,"祝"))))</f>
        <v>28</v>
      </c>
      <c r="AH33" s="117">
        <f>(COUNTIF(C34:AD34,"休"))+(COUNTIF(C34:AD34,"代")+(COUNTIF(C34:AD34,"祝")))</f>
        <v>8</v>
      </c>
      <c r="AK33" s="50"/>
      <c r="AL33" s="50"/>
    </row>
    <row r="34" spans="1:40" ht="28.5" customHeight="1" thickBot="1" x14ac:dyDescent="0.45">
      <c r="A34" s="245"/>
      <c r="B34" s="76" t="s">
        <v>5</v>
      </c>
      <c r="C34" s="2"/>
      <c r="D34" s="2"/>
      <c r="E34" s="2"/>
      <c r="F34" s="2"/>
      <c r="G34" s="2"/>
      <c r="H34" s="2" t="s">
        <v>29</v>
      </c>
      <c r="I34" s="2" t="s">
        <v>29</v>
      </c>
      <c r="J34" s="2"/>
      <c r="K34" s="2"/>
      <c r="L34" s="2"/>
      <c r="M34" s="2"/>
      <c r="N34" s="2"/>
      <c r="O34" s="2" t="s">
        <v>29</v>
      </c>
      <c r="P34" s="2" t="s">
        <v>29</v>
      </c>
      <c r="Q34" s="2"/>
      <c r="R34" s="2"/>
      <c r="S34" s="2"/>
      <c r="T34" s="2"/>
      <c r="U34" s="2"/>
      <c r="V34" s="2" t="s">
        <v>29</v>
      </c>
      <c r="W34" s="2" t="s">
        <v>29</v>
      </c>
      <c r="X34" s="2"/>
      <c r="Y34" s="2"/>
      <c r="Z34" s="2"/>
      <c r="AA34" s="2"/>
      <c r="AB34" s="2"/>
      <c r="AC34" s="2" t="s">
        <v>29</v>
      </c>
      <c r="AD34" s="2" t="s">
        <v>29</v>
      </c>
      <c r="AE34" s="211" t="str">
        <f>IF(AE33=0,"",IFERROR(IF(AK34&gt;0.284,$F$159,IF(AK34&gt;0.249,$F$160,IF(AK34&gt;0.213,$F$161,$F$162))),0))</f>
        <v>４週８休</v>
      </c>
      <c r="AF34" s="212"/>
      <c r="AG34" s="211" t="str">
        <f>IF(AG33=0,"",IFERROR(IF(AL34&gt;0.284,$F$159,IF(AL34&gt;0.249,$F$160,IF(AL34&gt;0.213,$F$161,$F$162))),0))</f>
        <v>４週８休</v>
      </c>
      <c r="AH34" s="212"/>
      <c r="AK34" s="53">
        <f>IFERROR(ROUND(AF33/AE33,3),0)</f>
        <v>0.28599999999999998</v>
      </c>
      <c r="AL34" s="54">
        <f>IFERROR(ROUND(AH33/AG33,3),0)</f>
        <v>0.28599999999999998</v>
      </c>
    </row>
    <row r="35" spans="1:40" ht="23.25" customHeight="1" x14ac:dyDescent="0.4">
      <c r="A35" s="246" t="s">
        <v>9</v>
      </c>
      <c r="B35" s="119" t="s">
        <v>0</v>
      </c>
      <c r="C35" s="156">
        <f>MONTH($K$7+$AD$10+$AD$10+$AD$10+$AD$10)</f>
        <v>7</v>
      </c>
      <c r="D35" s="156">
        <f>MONTH($K$7+$AD$10+$AD$10+$AD$10+$AD$10+C10)</f>
        <v>7</v>
      </c>
      <c r="E35" s="156">
        <f t="shared" ref="E35:AD35" si="33">MONTH($K$7+$AD$10+$AD$10+$AD$10+$AD$10+D10)</f>
        <v>7</v>
      </c>
      <c r="F35" s="156">
        <f t="shared" si="33"/>
        <v>7</v>
      </c>
      <c r="G35" s="156">
        <f t="shared" si="33"/>
        <v>7</v>
      </c>
      <c r="H35" s="156">
        <f t="shared" si="33"/>
        <v>7</v>
      </c>
      <c r="I35" s="156">
        <f t="shared" si="33"/>
        <v>7</v>
      </c>
      <c r="J35" s="156">
        <f t="shared" si="33"/>
        <v>7</v>
      </c>
      <c r="K35" s="156">
        <f t="shared" si="33"/>
        <v>7</v>
      </c>
      <c r="L35" s="156">
        <f t="shared" si="33"/>
        <v>7</v>
      </c>
      <c r="M35" s="156">
        <f t="shared" si="33"/>
        <v>8</v>
      </c>
      <c r="N35" s="156">
        <f t="shared" si="33"/>
        <v>8</v>
      </c>
      <c r="O35" s="156">
        <f t="shared" si="33"/>
        <v>8</v>
      </c>
      <c r="P35" s="156">
        <f t="shared" si="33"/>
        <v>8</v>
      </c>
      <c r="Q35" s="156">
        <f t="shared" si="33"/>
        <v>8</v>
      </c>
      <c r="R35" s="156">
        <f t="shared" si="33"/>
        <v>8</v>
      </c>
      <c r="S35" s="156">
        <f t="shared" si="33"/>
        <v>8</v>
      </c>
      <c r="T35" s="156">
        <f t="shared" si="33"/>
        <v>8</v>
      </c>
      <c r="U35" s="156">
        <f t="shared" si="33"/>
        <v>8</v>
      </c>
      <c r="V35" s="156">
        <f t="shared" si="33"/>
        <v>8</v>
      </c>
      <c r="W35" s="156">
        <f t="shared" si="33"/>
        <v>8</v>
      </c>
      <c r="X35" s="156">
        <f t="shared" si="33"/>
        <v>8</v>
      </c>
      <c r="Y35" s="156">
        <f t="shared" si="33"/>
        <v>8</v>
      </c>
      <c r="Z35" s="156">
        <f t="shared" si="33"/>
        <v>8</v>
      </c>
      <c r="AA35" s="156">
        <f t="shared" si="33"/>
        <v>8</v>
      </c>
      <c r="AB35" s="156">
        <f t="shared" si="33"/>
        <v>8</v>
      </c>
      <c r="AC35" s="156">
        <f t="shared" si="33"/>
        <v>8</v>
      </c>
      <c r="AD35" s="156">
        <f t="shared" si="33"/>
        <v>8</v>
      </c>
      <c r="AE35" s="251" t="s">
        <v>23</v>
      </c>
      <c r="AF35" s="257" t="s">
        <v>24</v>
      </c>
      <c r="AG35" s="251" t="s">
        <v>23</v>
      </c>
      <c r="AH35" s="257" t="s">
        <v>25</v>
      </c>
      <c r="AK35" s="50"/>
      <c r="AL35" s="50"/>
    </row>
    <row r="36" spans="1:40" ht="23.25" customHeight="1" x14ac:dyDescent="0.4">
      <c r="A36" s="244"/>
      <c r="B36" s="120" t="s">
        <v>1</v>
      </c>
      <c r="C36" s="120">
        <f>DAY($K$7+$AD$10+$AD$10+$AD$10+$AD$10)</f>
        <v>22</v>
      </c>
      <c r="D36" s="120">
        <f>DAY($K$7+$AD$10+$AD$10+$AD$10+$AD$10+C10)</f>
        <v>23</v>
      </c>
      <c r="E36" s="120">
        <f t="shared" ref="E36:AD36" si="34">DAY($K$7+$AD$10+$AD$10+$AD$10+$AD$10+D10)</f>
        <v>24</v>
      </c>
      <c r="F36" s="120">
        <f t="shared" si="34"/>
        <v>25</v>
      </c>
      <c r="G36" s="120">
        <f t="shared" si="34"/>
        <v>26</v>
      </c>
      <c r="H36" s="120">
        <f t="shared" si="34"/>
        <v>27</v>
      </c>
      <c r="I36" s="120">
        <f t="shared" si="34"/>
        <v>28</v>
      </c>
      <c r="J36" s="120">
        <f t="shared" si="34"/>
        <v>29</v>
      </c>
      <c r="K36" s="120">
        <f t="shared" si="34"/>
        <v>30</v>
      </c>
      <c r="L36" s="120">
        <f t="shared" si="34"/>
        <v>31</v>
      </c>
      <c r="M36" s="120">
        <f t="shared" si="34"/>
        <v>1</v>
      </c>
      <c r="N36" s="120">
        <f t="shared" si="34"/>
        <v>2</v>
      </c>
      <c r="O36" s="120">
        <f t="shared" si="34"/>
        <v>3</v>
      </c>
      <c r="P36" s="120">
        <f t="shared" si="34"/>
        <v>4</v>
      </c>
      <c r="Q36" s="120">
        <f t="shared" si="34"/>
        <v>5</v>
      </c>
      <c r="R36" s="120">
        <f t="shared" si="34"/>
        <v>6</v>
      </c>
      <c r="S36" s="120">
        <f t="shared" si="34"/>
        <v>7</v>
      </c>
      <c r="T36" s="120">
        <f t="shared" si="34"/>
        <v>8</v>
      </c>
      <c r="U36" s="120">
        <f t="shared" si="34"/>
        <v>9</v>
      </c>
      <c r="V36" s="120">
        <f t="shared" si="34"/>
        <v>10</v>
      </c>
      <c r="W36" s="120">
        <f t="shared" si="34"/>
        <v>11</v>
      </c>
      <c r="X36" s="120">
        <f t="shared" si="34"/>
        <v>12</v>
      </c>
      <c r="Y36" s="120">
        <f t="shared" si="34"/>
        <v>13</v>
      </c>
      <c r="Z36" s="120">
        <f t="shared" si="34"/>
        <v>14</v>
      </c>
      <c r="AA36" s="120">
        <f t="shared" si="34"/>
        <v>15</v>
      </c>
      <c r="AB36" s="120">
        <f t="shared" si="34"/>
        <v>16</v>
      </c>
      <c r="AC36" s="120">
        <f t="shared" si="34"/>
        <v>17</v>
      </c>
      <c r="AD36" s="120">
        <f t="shared" si="34"/>
        <v>18</v>
      </c>
      <c r="AE36" s="252"/>
      <c r="AF36" s="258"/>
      <c r="AG36" s="252"/>
      <c r="AH36" s="258"/>
      <c r="AK36" s="50"/>
      <c r="AL36" s="50"/>
    </row>
    <row r="37" spans="1:40" ht="23.25" customHeight="1" x14ac:dyDescent="0.4">
      <c r="A37" s="244"/>
      <c r="B37" s="12" t="s">
        <v>2</v>
      </c>
      <c r="C37" s="12" t="str">
        <f>TEXT($K$7+$AD$10+$AD$10+$AD$10+$AD$10,"aaa")</f>
        <v>月</v>
      </c>
      <c r="D37" s="12" t="str">
        <f>TEXT($K$7+$AD$10+$AD$10+$AD$10+$AD$10+C10,"aaa")</f>
        <v>火</v>
      </c>
      <c r="E37" s="12" t="str">
        <f t="shared" ref="E37:AD37" si="35">TEXT($K$7+$AD$10+$AD$10+$AD$10+$AD$10+D10,"aaa")</f>
        <v>水</v>
      </c>
      <c r="F37" s="12" t="str">
        <f t="shared" si="35"/>
        <v>木</v>
      </c>
      <c r="G37" s="12" t="str">
        <f t="shared" si="35"/>
        <v>金</v>
      </c>
      <c r="H37" s="12" t="str">
        <f t="shared" si="35"/>
        <v>土</v>
      </c>
      <c r="I37" s="12" t="str">
        <f t="shared" si="35"/>
        <v>日</v>
      </c>
      <c r="J37" s="12" t="str">
        <f t="shared" si="35"/>
        <v>月</v>
      </c>
      <c r="K37" s="12" t="str">
        <f t="shared" si="35"/>
        <v>火</v>
      </c>
      <c r="L37" s="12" t="str">
        <f t="shared" si="35"/>
        <v>水</v>
      </c>
      <c r="M37" s="12" t="str">
        <f t="shared" si="35"/>
        <v>木</v>
      </c>
      <c r="N37" s="12" t="str">
        <f t="shared" si="35"/>
        <v>金</v>
      </c>
      <c r="O37" s="12" t="str">
        <f t="shared" si="35"/>
        <v>土</v>
      </c>
      <c r="P37" s="12" t="str">
        <f t="shared" si="35"/>
        <v>日</v>
      </c>
      <c r="Q37" s="12" t="str">
        <f t="shared" si="35"/>
        <v>月</v>
      </c>
      <c r="R37" s="12" t="str">
        <f t="shared" si="35"/>
        <v>火</v>
      </c>
      <c r="S37" s="12" t="str">
        <f t="shared" si="35"/>
        <v>水</v>
      </c>
      <c r="T37" s="12" t="str">
        <f t="shared" si="35"/>
        <v>木</v>
      </c>
      <c r="U37" s="12" t="str">
        <f t="shared" si="35"/>
        <v>金</v>
      </c>
      <c r="V37" s="12" t="str">
        <f t="shared" si="35"/>
        <v>土</v>
      </c>
      <c r="W37" s="12" t="str">
        <f t="shared" si="35"/>
        <v>日</v>
      </c>
      <c r="X37" s="12" t="str">
        <f t="shared" si="35"/>
        <v>月</v>
      </c>
      <c r="Y37" s="12" t="str">
        <f t="shared" si="35"/>
        <v>火</v>
      </c>
      <c r="Z37" s="12" t="str">
        <f t="shared" si="35"/>
        <v>水</v>
      </c>
      <c r="AA37" s="12" t="str">
        <f t="shared" si="35"/>
        <v>木</v>
      </c>
      <c r="AB37" s="12" t="str">
        <f t="shared" si="35"/>
        <v>金</v>
      </c>
      <c r="AC37" s="12" t="str">
        <f t="shared" si="35"/>
        <v>土</v>
      </c>
      <c r="AD37" s="12" t="str">
        <f t="shared" si="35"/>
        <v>日</v>
      </c>
      <c r="AE37" s="252"/>
      <c r="AF37" s="258"/>
      <c r="AG37" s="252"/>
      <c r="AH37" s="258"/>
      <c r="AK37" s="50"/>
      <c r="AL37" s="50"/>
    </row>
    <row r="38" spans="1:40" s="11" customFormat="1" ht="119.25" customHeight="1" x14ac:dyDescent="0.4">
      <c r="A38" s="244"/>
      <c r="B38" s="10" t="s">
        <v>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253"/>
      <c r="AF38" s="259"/>
      <c r="AG38" s="253"/>
      <c r="AH38" s="259"/>
      <c r="AI38" s="51"/>
      <c r="AJ38" s="51"/>
      <c r="AK38" s="52"/>
      <c r="AL38" s="52"/>
      <c r="AM38" s="51"/>
      <c r="AN38" s="51"/>
    </row>
    <row r="39" spans="1:40" ht="28.5" customHeight="1" x14ac:dyDescent="0.4">
      <c r="A39" s="244"/>
      <c r="B39" s="9" t="s">
        <v>4</v>
      </c>
      <c r="C39" s="1"/>
      <c r="D39" s="1"/>
      <c r="E39" s="1"/>
      <c r="F39" s="1"/>
      <c r="G39" s="1"/>
      <c r="H39" s="1" t="s">
        <v>29</v>
      </c>
      <c r="I39" s="1" t="s">
        <v>29</v>
      </c>
      <c r="J39" s="1"/>
      <c r="K39" s="1"/>
      <c r="L39" s="1"/>
      <c r="M39" s="1"/>
      <c r="N39" s="1"/>
      <c r="O39" s="1" t="s">
        <v>29</v>
      </c>
      <c r="P39" s="1" t="s">
        <v>29</v>
      </c>
      <c r="Q39" s="1"/>
      <c r="R39" s="1"/>
      <c r="S39" s="1"/>
      <c r="T39" s="1"/>
      <c r="U39" s="1"/>
      <c r="V39" s="1" t="s">
        <v>29</v>
      </c>
      <c r="W39" s="1" t="s">
        <v>29</v>
      </c>
      <c r="X39" s="1"/>
      <c r="Y39" s="1"/>
      <c r="Z39" s="1"/>
      <c r="AA39" s="1"/>
      <c r="AB39" s="1"/>
      <c r="AC39" s="1" t="s">
        <v>29</v>
      </c>
      <c r="AD39" s="1" t="s">
        <v>29</v>
      </c>
      <c r="AE39" s="116">
        <f>IF(AE34="",0,(COUNTBLANK(C39:AD39))+(COUNTIF(C39:AD39,"0"))+(COUNTIF(C39:AD39,"休"))+(COUNTIF(C39:AD39,"祝")))</f>
        <v>28</v>
      </c>
      <c r="AF39" s="117">
        <f>(COUNTIF(C39:AD39,"休"))+(COUNTIF(C39:AD39,"祝"))</f>
        <v>8</v>
      </c>
      <c r="AG39" s="116">
        <f>IF(AG34="",0,(COUNTBLANK(C40:AD40))+(COUNTIF(C40:AD40,"0"))+(COUNTIF(C40:AD40,"休"))+(COUNTIF(C40:AD40,"代")+(COUNTIF(C40:AD40,"祝"))))</f>
        <v>28</v>
      </c>
      <c r="AH39" s="117">
        <f>(COUNTIF(C40:AD40,"休"))+(COUNTIF(C40:AD40,"代")+(COUNTIF(C40:AD40,"祝")))</f>
        <v>8</v>
      </c>
      <c r="AK39" s="50"/>
      <c r="AL39" s="50"/>
    </row>
    <row r="40" spans="1:40" ht="28.5" customHeight="1" thickBot="1" x14ac:dyDescent="0.45">
      <c r="A40" s="247"/>
      <c r="B40" s="77" t="s">
        <v>5</v>
      </c>
      <c r="C40" s="2"/>
      <c r="D40" s="2"/>
      <c r="E40" s="2"/>
      <c r="F40" s="2"/>
      <c r="G40" s="2"/>
      <c r="H40" s="2" t="s">
        <v>29</v>
      </c>
      <c r="I40" s="2" t="s">
        <v>29</v>
      </c>
      <c r="J40" s="2"/>
      <c r="K40" s="2"/>
      <c r="L40" s="2"/>
      <c r="M40" s="2"/>
      <c r="N40" s="2"/>
      <c r="O40" s="2" t="s">
        <v>29</v>
      </c>
      <c r="P40" s="2" t="s">
        <v>29</v>
      </c>
      <c r="Q40" s="2"/>
      <c r="R40" s="2"/>
      <c r="S40" s="2"/>
      <c r="T40" s="2"/>
      <c r="U40" s="2"/>
      <c r="V40" s="2" t="s">
        <v>29</v>
      </c>
      <c r="W40" s="2" t="s">
        <v>29</v>
      </c>
      <c r="X40" s="2"/>
      <c r="Y40" s="2"/>
      <c r="Z40" s="2"/>
      <c r="AA40" s="2"/>
      <c r="AB40" s="2"/>
      <c r="AC40" s="2" t="s">
        <v>29</v>
      </c>
      <c r="AD40" s="2" t="s">
        <v>29</v>
      </c>
      <c r="AE40" s="211" t="str">
        <f>IF(AE39=0,"",IFERROR(IF(AK40&gt;0.284,$F$159,IF(AK40&gt;0.249,$F$160,IF(AK40&gt;0.213,$F$161,$F$162))),0))</f>
        <v>４週８休</v>
      </c>
      <c r="AF40" s="212"/>
      <c r="AG40" s="211" t="str">
        <f>IF(AG39=0,"",IFERROR(IF(AL40&gt;0.284,$F$159,IF(AL40&gt;0.249,$F$160,IF(AL40&gt;0.213,$F$161,$F$162))),0))</f>
        <v>４週８休</v>
      </c>
      <c r="AH40" s="212"/>
      <c r="AK40" s="53">
        <f>IFERROR(ROUND(AF39/AE39,3),0)</f>
        <v>0.28599999999999998</v>
      </c>
      <c r="AL40" s="54">
        <f>IFERROR(ROUND(AH39/AG39,3),0)</f>
        <v>0.28599999999999998</v>
      </c>
    </row>
    <row r="41" spans="1:40" ht="23.25" customHeight="1" x14ac:dyDescent="0.4">
      <c r="A41" s="243" t="s">
        <v>10</v>
      </c>
      <c r="B41" s="118" t="s">
        <v>0</v>
      </c>
      <c r="C41" s="156">
        <f>MONTH($K$7+$AD$10+$AD$10+$AD$10+$AD$10+$AD$10)</f>
        <v>8</v>
      </c>
      <c r="D41" s="156">
        <f>MONTH($K$7+$AD$10+$AD$10+$AD$10+$AD$10+$AD$10+C10)</f>
        <v>8</v>
      </c>
      <c r="E41" s="156">
        <f t="shared" ref="E41:AD41" si="36">MONTH($K$7+$AD$10+$AD$10+$AD$10+$AD$10+$AD$10+D10)</f>
        <v>8</v>
      </c>
      <c r="F41" s="156">
        <f t="shared" si="36"/>
        <v>8</v>
      </c>
      <c r="G41" s="156">
        <f t="shared" si="36"/>
        <v>8</v>
      </c>
      <c r="H41" s="156">
        <f t="shared" si="36"/>
        <v>8</v>
      </c>
      <c r="I41" s="156">
        <f t="shared" si="36"/>
        <v>8</v>
      </c>
      <c r="J41" s="156">
        <f t="shared" si="36"/>
        <v>8</v>
      </c>
      <c r="K41" s="156">
        <f t="shared" si="36"/>
        <v>8</v>
      </c>
      <c r="L41" s="156">
        <f t="shared" si="36"/>
        <v>8</v>
      </c>
      <c r="M41" s="156">
        <f t="shared" si="36"/>
        <v>8</v>
      </c>
      <c r="N41" s="156">
        <f t="shared" si="36"/>
        <v>8</v>
      </c>
      <c r="O41" s="156">
        <f t="shared" si="36"/>
        <v>8</v>
      </c>
      <c r="P41" s="156">
        <f t="shared" si="36"/>
        <v>9</v>
      </c>
      <c r="Q41" s="156">
        <f t="shared" si="36"/>
        <v>9</v>
      </c>
      <c r="R41" s="156">
        <f t="shared" si="36"/>
        <v>9</v>
      </c>
      <c r="S41" s="156">
        <f t="shared" si="36"/>
        <v>9</v>
      </c>
      <c r="T41" s="156">
        <f t="shared" si="36"/>
        <v>9</v>
      </c>
      <c r="U41" s="156">
        <f t="shared" si="36"/>
        <v>9</v>
      </c>
      <c r="V41" s="156">
        <f t="shared" si="36"/>
        <v>9</v>
      </c>
      <c r="W41" s="156">
        <f t="shared" si="36"/>
        <v>9</v>
      </c>
      <c r="X41" s="156">
        <f t="shared" si="36"/>
        <v>9</v>
      </c>
      <c r="Y41" s="156">
        <f t="shared" si="36"/>
        <v>9</v>
      </c>
      <c r="Z41" s="156">
        <f t="shared" si="36"/>
        <v>9</v>
      </c>
      <c r="AA41" s="156">
        <f t="shared" si="36"/>
        <v>9</v>
      </c>
      <c r="AB41" s="156">
        <f t="shared" si="36"/>
        <v>9</v>
      </c>
      <c r="AC41" s="156">
        <f t="shared" si="36"/>
        <v>9</v>
      </c>
      <c r="AD41" s="156">
        <f t="shared" si="36"/>
        <v>9</v>
      </c>
      <c r="AE41" s="251" t="s">
        <v>23</v>
      </c>
      <c r="AF41" s="257" t="s">
        <v>24</v>
      </c>
      <c r="AG41" s="251" t="s">
        <v>23</v>
      </c>
      <c r="AH41" s="257" t="s">
        <v>25</v>
      </c>
      <c r="AK41" s="50"/>
      <c r="AL41" s="50"/>
    </row>
    <row r="42" spans="1:40" ht="23.25" customHeight="1" x14ac:dyDescent="0.4">
      <c r="A42" s="244"/>
      <c r="B42" s="120" t="s">
        <v>1</v>
      </c>
      <c r="C42" s="120">
        <f>DAY($K$7+$AD$10+$AD$10+$AD$10+$AD$10+$AD$10)</f>
        <v>19</v>
      </c>
      <c r="D42" s="120">
        <f>DAY($K$7+$AD$10+$AD$10+$AD$10+$AD$10+$AD$10+C10)</f>
        <v>20</v>
      </c>
      <c r="E42" s="120">
        <f t="shared" ref="E42:AD42" si="37">DAY($K$7+$AD$10+$AD$10+$AD$10+$AD$10+$AD$10+D10)</f>
        <v>21</v>
      </c>
      <c r="F42" s="120">
        <f t="shared" si="37"/>
        <v>22</v>
      </c>
      <c r="G42" s="120">
        <f t="shared" si="37"/>
        <v>23</v>
      </c>
      <c r="H42" s="120">
        <f t="shared" si="37"/>
        <v>24</v>
      </c>
      <c r="I42" s="120">
        <f t="shared" si="37"/>
        <v>25</v>
      </c>
      <c r="J42" s="120">
        <f t="shared" si="37"/>
        <v>26</v>
      </c>
      <c r="K42" s="120">
        <f t="shared" si="37"/>
        <v>27</v>
      </c>
      <c r="L42" s="120">
        <f t="shared" si="37"/>
        <v>28</v>
      </c>
      <c r="M42" s="120">
        <f t="shared" si="37"/>
        <v>29</v>
      </c>
      <c r="N42" s="120">
        <f t="shared" si="37"/>
        <v>30</v>
      </c>
      <c r="O42" s="120">
        <f t="shared" si="37"/>
        <v>31</v>
      </c>
      <c r="P42" s="120">
        <f t="shared" si="37"/>
        <v>1</v>
      </c>
      <c r="Q42" s="120">
        <f t="shared" si="37"/>
        <v>2</v>
      </c>
      <c r="R42" s="120">
        <f t="shared" si="37"/>
        <v>3</v>
      </c>
      <c r="S42" s="120">
        <f t="shared" si="37"/>
        <v>4</v>
      </c>
      <c r="T42" s="120">
        <f t="shared" si="37"/>
        <v>5</v>
      </c>
      <c r="U42" s="120">
        <f t="shared" si="37"/>
        <v>6</v>
      </c>
      <c r="V42" s="120">
        <f t="shared" si="37"/>
        <v>7</v>
      </c>
      <c r="W42" s="120">
        <f t="shared" si="37"/>
        <v>8</v>
      </c>
      <c r="X42" s="120">
        <f t="shared" si="37"/>
        <v>9</v>
      </c>
      <c r="Y42" s="120">
        <f t="shared" si="37"/>
        <v>10</v>
      </c>
      <c r="Z42" s="120">
        <f t="shared" si="37"/>
        <v>11</v>
      </c>
      <c r="AA42" s="120">
        <f t="shared" si="37"/>
        <v>12</v>
      </c>
      <c r="AB42" s="120">
        <f t="shared" si="37"/>
        <v>13</v>
      </c>
      <c r="AC42" s="120">
        <f t="shared" si="37"/>
        <v>14</v>
      </c>
      <c r="AD42" s="120">
        <f t="shared" si="37"/>
        <v>15</v>
      </c>
      <c r="AE42" s="252"/>
      <c r="AF42" s="258"/>
      <c r="AG42" s="252"/>
      <c r="AH42" s="258"/>
      <c r="AK42" s="50"/>
      <c r="AL42" s="50"/>
    </row>
    <row r="43" spans="1:40" ht="23.25" customHeight="1" x14ac:dyDescent="0.4">
      <c r="A43" s="244"/>
      <c r="B43" s="12" t="s">
        <v>2</v>
      </c>
      <c r="C43" s="12" t="str">
        <f>TEXT($K$7+$AD$10+$AD$10+$AD$10+$AD$10,"aaa")</f>
        <v>月</v>
      </c>
      <c r="D43" s="12" t="str">
        <f>TEXT($K$7+$AD$10+$AD$10+$AD$10+$AD$10+$AD$10+C10,"aaa")</f>
        <v>火</v>
      </c>
      <c r="E43" s="12" t="str">
        <f t="shared" ref="E43:AD43" si="38">TEXT($K$7+$AD$10+$AD$10+$AD$10+$AD$10+$AD$10+D10,"aaa")</f>
        <v>水</v>
      </c>
      <c r="F43" s="12" t="str">
        <f t="shared" si="38"/>
        <v>木</v>
      </c>
      <c r="G43" s="12" t="str">
        <f t="shared" si="38"/>
        <v>金</v>
      </c>
      <c r="H43" s="12" t="str">
        <f t="shared" si="38"/>
        <v>土</v>
      </c>
      <c r="I43" s="12" t="str">
        <f t="shared" si="38"/>
        <v>日</v>
      </c>
      <c r="J43" s="12" t="str">
        <f t="shared" si="38"/>
        <v>月</v>
      </c>
      <c r="K43" s="12" t="str">
        <f t="shared" si="38"/>
        <v>火</v>
      </c>
      <c r="L43" s="12" t="str">
        <f t="shared" si="38"/>
        <v>水</v>
      </c>
      <c r="M43" s="12" t="str">
        <f t="shared" si="38"/>
        <v>木</v>
      </c>
      <c r="N43" s="12" t="str">
        <f t="shared" si="38"/>
        <v>金</v>
      </c>
      <c r="O43" s="12" t="str">
        <f t="shared" si="38"/>
        <v>土</v>
      </c>
      <c r="P43" s="12" t="str">
        <f t="shared" si="38"/>
        <v>日</v>
      </c>
      <c r="Q43" s="12" t="str">
        <f t="shared" si="38"/>
        <v>月</v>
      </c>
      <c r="R43" s="12" t="str">
        <f t="shared" si="38"/>
        <v>火</v>
      </c>
      <c r="S43" s="12" t="str">
        <f t="shared" si="38"/>
        <v>水</v>
      </c>
      <c r="T43" s="12" t="str">
        <f t="shared" si="38"/>
        <v>木</v>
      </c>
      <c r="U43" s="12" t="str">
        <f t="shared" si="38"/>
        <v>金</v>
      </c>
      <c r="V43" s="12" t="str">
        <f t="shared" si="38"/>
        <v>土</v>
      </c>
      <c r="W43" s="12" t="str">
        <f t="shared" si="38"/>
        <v>日</v>
      </c>
      <c r="X43" s="12" t="str">
        <f t="shared" si="38"/>
        <v>月</v>
      </c>
      <c r="Y43" s="12" t="str">
        <f t="shared" si="38"/>
        <v>火</v>
      </c>
      <c r="Z43" s="12" t="str">
        <f t="shared" si="38"/>
        <v>水</v>
      </c>
      <c r="AA43" s="12" t="str">
        <f t="shared" si="38"/>
        <v>木</v>
      </c>
      <c r="AB43" s="12" t="str">
        <f t="shared" si="38"/>
        <v>金</v>
      </c>
      <c r="AC43" s="12" t="str">
        <f t="shared" si="38"/>
        <v>土</v>
      </c>
      <c r="AD43" s="12" t="str">
        <f t="shared" si="38"/>
        <v>日</v>
      </c>
      <c r="AE43" s="252"/>
      <c r="AF43" s="258"/>
      <c r="AG43" s="252"/>
      <c r="AH43" s="258"/>
      <c r="AK43" s="50"/>
      <c r="AL43" s="50"/>
    </row>
    <row r="44" spans="1:40" ht="119.25" customHeight="1" x14ac:dyDescent="0.4">
      <c r="A44" s="244"/>
      <c r="B44" s="10" t="s">
        <v>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253"/>
      <c r="AF44" s="259"/>
      <c r="AG44" s="253"/>
      <c r="AH44" s="259"/>
      <c r="AI44" s="51"/>
      <c r="AJ44" s="51"/>
      <c r="AK44" s="52"/>
      <c r="AL44" s="52"/>
    </row>
    <row r="45" spans="1:40" ht="28.5" customHeight="1" x14ac:dyDescent="0.4">
      <c r="A45" s="244"/>
      <c r="B45" s="9" t="s">
        <v>4</v>
      </c>
      <c r="C45" s="1"/>
      <c r="D45" s="1"/>
      <c r="E45" s="1"/>
      <c r="F45" s="1"/>
      <c r="G45" s="1"/>
      <c r="H45" s="1" t="s">
        <v>154</v>
      </c>
      <c r="I45" s="1" t="s">
        <v>154</v>
      </c>
      <c r="J45" s="1" t="s">
        <v>41</v>
      </c>
      <c r="K45" s="1" t="s">
        <v>41</v>
      </c>
      <c r="L45" s="1" t="s">
        <v>41</v>
      </c>
      <c r="M45" s="1" t="s">
        <v>41</v>
      </c>
      <c r="N45" s="1" t="s">
        <v>41</v>
      </c>
      <c r="O45" s="1" t="s">
        <v>41</v>
      </c>
      <c r="P45" s="1" t="s">
        <v>41</v>
      </c>
      <c r="Q45" s="1" t="s">
        <v>41</v>
      </c>
      <c r="R45" s="1" t="s">
        <v>41</v>
      </c>
      <c r="S45" s="1" t="s">
        <v>41</v>
      </c>
      <c r="T45" s="1" t="s">
        <v>41</v>
      </c>
      <c r="U45" s="1" t="s">
        <v>41</v>
      </c>
      <c r="V45" s="1" t="s">
        <v>41</v>
      </c>
      <c r="W45" s="1" t="s">
        <v>41</v>
      </c>
      <c r="X45" s="1" t="s">
        <v>41</v>
      </c>
      <c r="Y45" s="1" t="s">
        <v>41</v>
      </c>
      <c r="Z45" s="1" t="s">
        <v>41</v>
      </c>
      <c r="AA45" s="1" t="s">
        <v>41</v>
      </c>
      <c r="AB45" s="1" t="s">
        <v>41</v>
      </c>
      <c r="AC45" s="1" t="s">
        <v>41</v>
      </c>
      <c r="AD45" s="1" t="s">
        <v>41</v>
      </c>
      <c r="AE45" s="116">
        <f>IF(AE40="",0,(COUNTBLANK(C45:AD45))+(COUNTIF(C45:AD45,"0"))+(COUNTIF(C45:AD45,"休"))+(COUNTIF(C45:AD45,"祝")))</f>
        <v>7</v>
      </c>
      <c r="AF45" s="117">
        <f>(COUNTIF(C45:AD45,"休"))+(COUNTIF(C45:AD45,"祝"))</f>
        <v>2</v>
      </c>
      <c r="AG45" s="116">
        <f>IF(AG40="",0,(COUNTBLANK(C46:AD46))+(COUNTIF(C46:AD46,"0"))+(COUNTIF(C46:AD46,"休"))+(COUNTIF(C46:AD46,"代")+(COUNTIF(C46:AD46,"祝"))))</f>
        <v>3</v>
      </c>
      <c r="AH45" s="117">
        <f>(COUNTIF(C46:AD46,"休"))+(COUNTIF(C46:AD46,"代")+(COUNTIF(C46:AD46,"祝")))</f>
        <v>2</v>
      </c>
      <c r="AK45" s="50"/>
      <c r="AL45" s="50"/>
    </row>
    <row r="46" spans="1:40" ht="28.5" customHeight="1" thickBot="1" x14ac:dyDescent="0.45">
      <c r="A46" s="245"/>
      <c r="B46" s="76" t="s">
        <v>5</v>
      </c>
      <c r="C46" s="2"/>
      <c r="D46" s="2" t="s">
        <v>41</v>
      </c>
      <c r="E46" s="2" t="s">
        <v>41</v>
      </c>
      <c r="F46" s="2" t="s">
        <v>41</v>
      </c>
      <c r="G46" s="2" t="s">
        <v>41</v>
      </c>
      <c r="H46" s="2" t="s">
        <v>162</v>
      </c>
      <c r="I46" s="2" t="s">
        <v>162</v>
      </c>
      <c r="J46" s="2" t="s">
        <v>41</v>
      </c>
      <c r="K46" s="2" t="s">
        <v>41</v>
      </c>
      <c r="L46" s="2" t="s">
        <v>41</v>
      </c>
      <c r="M46" s="2" t="s">
        <v>41</v>
      </c>
      <c r="N46" s="2" t="s">
        <v>41</v>
      </c>
      <c r="O46" s="2" t="s">
        <v>41</v>
      </c>
      <c r="P46" s="2" t="s">
        <v>41</v>
      </c>
      <c r="Q46" s="2" t="s">
        <v>41</v>
      </c>
      <c r="R46" s="2" t="s">
        <v>41</v>
      </c>
      <c r="S46" s="2" t="s">
        <v>41</v>
      </c>
      <c r="T46" s="2" t="s">
        <v>41</v>
      </c>
      <c r="U46" s="2" t="s">
        <v>41</v>
      </c>
      <c r="V46" s="2" t="s">
        <v>41</v>
      </c>
      <c r="W46" s="2" t="s">
        <v>41</v>
      </c>
      <c r="X46" s="2" t="s">
        <v>41</v>
      </c>
      <c r="Y46" s="2" t="s">
        <v>41</v>
      </c>
      <c r="Z46" s="2" t="s">
        <v>41</v>
      </c>
      <c r="AA46" s="2" t="s">
        <v>41</v>
      </c>
      <c r="AB46" s="2" t="s">
        <v>41</v>
      </c>
      <c r="AC46" s="2" t="s">
        <v>41</v>
      </c>
      <c r="AD46" s="2" t="s">
        <v>41</v>
      </c>
      <c r="AE46" s="211" t="str">
        <f>IF(AE45=0,"",IFERROR(IF(AK46&gt;0.284,$F$159,IF(AK46&gt;0.249,$F$160,IF(AK46&gt;0.213,$F$161,$F$162))),0))</f>
        <v>４週８休</v>
      </c>
      <c r="AF46" s="212"/>
      <c r="AG46" s="211" t="str">
        <f>IF(AG45=0,"",IFERROR(IF(AL46&gt;0.284,$F$159,IF(AL46&gt;0.249,$F$160,IF(AL46&gt;0.213,$F$161,$F$162))),0))</f>
        <v>４週８休</v>
      </c>
      <c r="AH46" s="212"/>
      <c r="AK46" s="53">
        <f>IFERROR(ROUND(AF45/AE45,3),0)</f>
        <v>0.28599999999999998</v>
      </c>
      <c r="AL46" s="54">
        <f>IFERROR(ROUND(AH45/AG45,3),0)</f>
        <v>0.66700000000000004</v>
      </c>
    </row>
    <row r="47" spans="1:40" ht="23.25" customHeight="1" x14ac:dyDescent="0.4">
      <c r="A47" s="243" t="s">
        <v>11</v>
      </c>
      <c r="B47" s="118" t="s">
        <v>0</v>
      </c>
      <c r="C47" s="156">
        <f>MONTH($K$7+$AD$10+$AD$10+$AD$10+$AD$10+$AD$10+$AD$10)</f>
        <v>9</v>
      </c>
      <c r="D47" s="156">
        <f>MONTH($K$7+$AD$10+$AD$10+$AD$10+$AD$10+$AD$10+$AD$10+C10)</f>
        <v>9</v>
      </c>
      <c r="E47" s="156">
        <f t="shared" ref="E47:AD47" si="39">MONTH($K$7+$AD$10+$AD$10+$AD$10+$AD$10+$AD$10+$AD$10+D10)</f>
        <v>9</v>
      </c>
      <c r="F47" s="156">
        <f t="shared" si="39"/>
        <v>9</v>
      </c>
      <c r="G47" s="156">
        <f t="shared" si="39"/>
        <v>9</v>
      </c>
      <c r="H47" s="156">
        <f t="shared" si="39"/>
        <v>9</v>
      </c>
      <c r="I47" s="156">
        <f t="shared" si="39"/>
        <v>9</v>
      </c>
      <c r="J47" s="156">
        <f t="shared" si="39"/>
        <v>9</v>
      </c>
      <c r="K47" s="156">
        <f t="shared" si="39"/>
        <v>9</v>
      </c>
      <c r="L47" s="156">
        <f t="shared" si="39"/>
        <v>9</v>
      </c>
      <c r="M47" s="156">
        <f t="shared" si="39"/>
        <v>9</v>
      </c>
      <c r="N47" s="156">
        <f t="shared" si="39"/>
        <v>9</v>
      </c>
      <c r="O47" s="156">
        <f t="shared" si="39"/>
        <v>9</v>
      </c>
      <c r="P47" s="156">
        <f t="shared" si="39"/>
        <v>9</v>
      </c>
      <c r="Q47" s="156">
        <f t="shared" si="39"/>
        <v>9</v>
      </c>
      <c r="R47" s="156">
        <f t="shared" si="39"/>
        <v>10</v>
      </c>
      <c r="S47" s="156">
        <f t="shared" si="39"/>
        <v>10</v>
      </c>
      <c r="T47" s="156">
        <f t="shared" si="39"/>
        <v>10</v>
      </c>
      <c r="U47" s="156">
        <f t="shared" si="39"/>
        <v>10</v>
      </c>
      <c r="V47" s="156">
        <f t="shared" si="39"/>
        <v>10</v>
      </c>
      <c r="W47" s="156">
        <f t="shared" si="39"/>
        <v>10</v>
      </c>
      <c r="X47" s="156">
        <f t="shared" si="39"/>
        <v>10</v>
      </c>
      <c r="Y47" s="156">
        <f t="shared" si="39"/>
        <v>10</v>
      </c>
      <c r="Z47" s="156">
        <f t="shared" si="39"/>
        <v>10</v>
      </c>
      <c r="AA47" s="156">
        <f t="shared" si="39"/>
        <v>10</v>
      </c>
      <c r="AB47" s="156">
        <f t="shared" si="39"/>
        <v>10</v>
      </c>
      <c r="AC47" s="156">
        <f t="shared" si="39"/>
        <v>10</v>
      </c>
      <c r="AD47" s="156">
        <f t="shared" si="39"/>
        <v>10</v>
      </c>
      <c r="AE47" s="251" t="s">
        <v>23</v>
      </c>
      <c r="AF47" s="257" t="s">
        <v>24</v>
      </c>
      <c r="AG47" s="251" t="s">
        <v>23</v>
      </c>
      <c r="AH47" s="257" t="s">
        <v>25</v>
      </c>
      <c r="AK47" s="50"/>
      <c r="AL47" s="50"/>
    </row>
    <row r="48" spans="1:40" ht="23.25" customHeight="1" x14ac:dyDescent="0.4">
      <c r="A48" s="244"/>
      <c r="B48" s="120" t="s">
        <v>1</v>
      </c>
      <c r="C48" s="120">
        <f>DAY($K$7+$AD$10+$AD$10++$AD$10+$AD$10+$AD$10+$AD$10)</f>
        <v>16</v>
      </c>
      <c r="D48" s="120">
        <f>DAY($K$7+$AD$10+$AD$10++$AD$10+$AD$10+$AD$10+$AD$10+C10)</f>
        <v>17</v>
      </c>
      <c r="E48" s="120">
        <f t="shared" ref="E48:AD48" si="40">DAY($K$7+$AD$10+$AD$10++$AD$10+$AD$10+$AD$10+$AD$10+D10)</f>
        <v>18</v>
      </c>
      <c r="F48" s="120">
        <f t="shared" si="40"/>
        <v>19</v>
      </c>
      <c r="G48" s="120">
        <f t="shared" si="40"/>
        <v>20</v>
      </c>
      <c r="H48" s="120">
        <f t="shared" si="40"/>
        <v>21</v>
      </c>
      <c r="I48" s="120">
        <f t="shared" si="40"/>
        <v>22</v>
      </c>
      <c r="J48" s="120">
        <f t="shared" si="40"/>
        <v>23</v>
      </c>
      <c r="K48" s="120">
        <f t="shared" si="40"/>
        <v>24</v>
      </c>
      <c r="L48" s="120">
        <f t="shared" si="40"/>
        <v>25</v>
      </c>
      <c r="M48" s="120">
        <f t="shared" si="40"/>
        <v>26</v>
      </c>
      <c r="N48" s="120">
        <f t="shared" si="40"/>
        <v>27</v>
      </c>
      <c r="O48" s="120">
        <f t="shared" si="40"/>
        <v>28</v>
      </c>
      <c r="P48" s="120">
        <f t="shared" si="40"/>
        <v>29</v>
      </c>
      <c r="Q48" s="120">
        <f t="shared" si="40"/>
        <v>30</v>
      </c>
      <c r="R48" s="120">
        <f t="shared" si="40"/>
        <v>1</v>
      </c>
      <c r="S48" s="120">
        <f t="shared" si="40"/>
        <v>2</v>
      </c>
      <c r="T48" s="120">
        <f t="shared" si="40"/>
        <v>3</v>
      </c>
      <c r="U48" s="120">
        <f t="shared" si="40"/>
        <v>4</v>
      </c>
      <c r="V48" s="120">
        <f t="shared" si="40"/>
        <v>5</v>
      </c>
      <c r="W48" s="120">
        <f t="shared" si="40"/>
        <v>6</v>
      </c>
      <c r="X48" s="120">
        <f t="shared" si="40"/>
        <v>7</v>
      </c>
      <c r="Y48" s="120">
        <f t="shared" si="40"/>
        <v>8</v>
      </c>
      <c r="Z48" s="120">
        <f t="shared" si="40"/>
        <v>9</v>
      </c>
      <c r="AA48" s="120">
        <f t="shared" si="40"/>
        <v>10</v>
      </c>
      <c r="AB48" s="120">
        <f t="shared" si="40"/>
        <v>11</v>
      </c>
      <c r="AC48" s="120">
        <f t="shared" si="40"/>
        <v>12</v>
      </c>
      <c r="AD48" s="120">
        <f t="shared" si="40"/>
        <v>13</v>
      </c>
      <c r="AE48" s="252"/>
      <c r="AF48" s="258"/>
      <c r="AG48" s="252"/>
      <c r="AH48" s="258"/>
      <c r="AK48" s="50"/>
      <c r="AL48" s="50"/>
    </row>
    <row r="49" spans="1:38" ht="23.25" customHeight="1" x14ac:dyDescent="0.4">
      <c r="A49" s="244"/>
      <c r="B49" s="12" t="s">
        <v>2</v>
      </c>
      <c r="C49" s="12" t="str">
        <f>TEXT($K$7+$AD$10+$AD$10+$AD$10+$AD$10+$AD$10+$AD$10,"aaa")</f>
        <v>月</v>
      </c>
      <c r="D49" s="12" t="str">
        <f>TEXT($K$7+$AD$10+$AD$10+$AD$10+$AD$10+$AD$10+$AD$10+C10,"aaa")</f>
        <v>火</v>
      </c>
      <c r="E49" s="12" t="str">
        <f t="shared" ref="E49:AD49" si="41">TEXT($K$7+$AD$10+$AD$10+$AD$10+$AD$10+$AD$10+$AD$10+D10,"aaa")</f>
        <v>水</v>
      </c>
      <c r="F49" s="12" t="str">
        <f t="shared" si="41"/>
        <v>木</v>
      </c>
      <c r="G49" s="12" t="str">
        <f t="shared" si="41"/>
        <v>金</v>
      </c>
      <c r="H49" s="12" t="str">
        <f t="shared" si="41"/>
        <v>土</v>
      </c>
      <c r="I49" s="12" t="str">
        <f t="shared" si="41"/>
        <v>日</v>
      </c>
      <c r="J49" s="12" t="str">
        <f t="shared" si="41"/>
        <v>月</v>
      </c>
      <c r="K49" s="12" t="str">
        <f t="shared" si="41"/>
        <v>火</v>
      </c>
      <c r="L49" s="12" t="str">
        <f t="shared" si="41"/>
        <v>水</v>
      </c>
      <c r="M49" s="12" t="str">
        <f t="shared" si="41"/>
        <v>木</v>
      </c>
      <c r="N49" s="12" t="str">
        <f t="shared" si="41"/>
        <v>金</v>
      </c>
      <c r="O49" s="12" t="str">
        <f t="shared" si="41"/>
        <v>土</v>
      </c>
      <c r="P49" s="12" t="str">
        <f t="shared" si="41"/>
        <v>日</v>
      </c>
      <c r="Q49" s="12" t="str">
        <f t="shared" si="41"/>
        <v>月</v>
      </c>
      <c r="R49" s="12" t="str">
        <f t="shared" si="41"/>
        <v>火</v>
      </c>
      <c r="S49" s="12" t="str">
        <f t="shared" si="41"/>
        <v>水</v>
      </c>
      <c r="T49" s="12" t="str">
        <f t="shared" si="41"/>
        <v>木</v>
      </c>
      <c r="U49" s="12" t="str">
        <f t="shared" si="41"/>
        <v>金</v>
      </c>
      <c r="V49" s="12" t="str">
        <f t="shared" si="41"/>
        <v>土</v>
      </c>
      <c r="W49" s="12" t="str">
        <f t="shared" si="41"/>
        <v>日</v>
      </c>
      <c r="X49" s="12" t="str">
        <f t="shared" si="41"/>
        <v>月</v>
      </c>
      <c r="Y49" s="12" t="str">
        <f t="shared" si="41"/>
        <v>火</v>
      </c>
      <c r="Z49" s="12" t="str">
        <f t="shared" si="41"/>
        <v>水</v>
      </c>
      <c r="AA49" s="12" t="str">
        <f t="shared" si="41"/>
        <v>木</v>
      </c>
      <c r="AB49" s="12" t="str">
        <f t="shared" si="41"/>
        <v>金</v>
      </c>
      <c r="AC49" s="12" t="str">
        <f t="shared" si="41"/>
        <v>土</v>
      </c>
      <c r="AD49" s="12" t="str">
        <f t="shared" si="41"/>
        <v>日</v>
      </c>
      <c r="AE49" s="252"/>
      <c r="AF49" s="258"/>
      <c r="AG49" s="252"/>
      <c r="AH49" s="258"/>
      <c r="AK49" s="50"/>
      <c r="AL49" s="50"/>
    </row>
    <row r="50" spans="1:38" ht="119.25" customHeight="1" x14ac:dyDescent="0.4">
      <c r="A50" s="244"/>
      <c r="B50" s="10" t="s">
        <v>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253"/>
      <c r="AF50" s="259"/>
      <c r="AG50" s="253"/>
      <c r="AH50" s="259"/>
      <c r="AI50" s="51"/>
      <c r="AJ50" s="51"/>
      <c r="AK50" s="52"/>
      <c r="AL50" s="52"/>
    </row>
    <row r="51" spans="1:38" ht="28.5" customHeight="1" x14ac:dyDescent="0.4">
      <c r="A51" s="244"/>
      <c r="B51" s="9" t="s">
        <v>4</v>
      </c>
      <c r="C51" s="1" t="s">
        <v>41</v>
      </c>
      <c r="D51" s="1" t="s">
        <v>41</v>
      </c>
      <c r="E51" s="1" t="s">
        <v>41</v>
      </c>
      <c r="F51" s="1" t="s">
        <v>41</v>
      </c>
      <c r="G51" s="1" t="s">
        <v>41</v>
      </c>
      <c r="H51" s="1" t="s">
        <v>41</v>
      </c>
      <c r="I51" s="1" t="s">
        <v>41</v>
      </c>
      <c r="J51" s="1" t="s">
        <v>41</v>
      </c>
      <c r="K51" s="1" t="s">
        <v>41</v>
      </c>
      <c r="L51" s="1" t="s">
        <v>41</v>
      </c>
      <c r="M51" s="1" t="s">
        <v>41</v>
      </c>
      <c r="N51" s="1" t="s">
        <v>41</v>
      </c>
      <c r="O51" s="1" t="s">
        <v>41</v>
      </c>
      <c r="P51" s="1" t="s">
        <v>41</v>
      </c>
      <c r="Q51" s="1" t="s">
        <v>41</v>
      </c>
      <c r="R51" s="1" t="s">
        <v>41</v>
      </c>
      <c r="S51" s="1" t="s">
        <v>41</v>
      </c>
      <c r="T51" s="1" t="s">
        <v>41</v>
      </c>
      <c r="U51" s="1" t="s">
        <v>41</v>
      </c>
      <c r="V51" s="1" t="s">
        <v>41</v>
      </c>
      <c r="W51" s="1" t="s">
        <v>41</v>
      </c>
      <c r="X51" s="1" t="s">
        <v>41</v>
      </c>
      <c r="Y51" s="1" t="s">
        <v>41</v>
      </c>
      <c r="Z51" s="1" t="s">
        <v>41</v>
      </c>
      <c r="AA51" s="1" t="s">
        <v>41</v>
      </c>
      <c r="AB51" s="1" t="s">
        <v>41</v>
      </c>
      <c r="AC51" s="1" t="s">
        <v>41</v>
      </c>
      <c r="AD51" s="1" t="s">
        <v>41</v>
      </c>
      <c r="AE51" s="116">
        <f>IF(AE46="",0,(COUNTBLANK(C51:AD51))+(COUNTIF(C51:AD51,"0"))+(COUNTIF(C51:AD51,"休"))+(COUNTIF(C51:AD51,"祝")))</f>
        <v>0</v>
      </c>
      <c r="AF51" s="117">
        <f>(COUNTIF(C51:AD51,"休"))+(COUNTIF(C51:AD51,"祝"))</f>
        <v>0</v>
      </c>
      <c r="AG51" s="116">
        <f>IF(AG46="",0,(COUNTBLANK(C52:AD52))+(COUNTIF(C52:AD52,"0"))+(COUNTIF(C52:AD52,"休"))+(COUNTIF(C52:AD52,"代")+(COUNTIF(C52:AD52,"祝"))))</f>
        <v>0</v>
      </c>
      <c r="AH51" s="117">
        <f>(COUNTIF(C52:AD52,"休"))+(COUNTIF(C52:AD52,"代")+(COUNTIF(C52:AD52,"祝")))</f>
        <v>0</v>
      </c>
      <c r="AK51" s="50"/>
      <c r="AL51" s="50"/>
    </row>
    <row r="52" spans="1:38" ht="28.5" customHeight="1" thickBot="1" x14ac:dyDescent="0.45">
      <c r="A52" s="245"/>
      <c r="B52" s="76" t="s">
        <v>5</v>
      </c>
      <c r="C52" s="2" t="s">
        <v>41</v>
      </c>
      <c r="D52" s="2" t="s">
        <v>41</v>
      </c>
      <c r="E52" s="2" t="s">
        <v>41</v>
      </c>
      <c r="F52" s="2" t="s">
        <v>41</v>
      </c>
      <c r="G52" s="2" t="s">
        <v>41</v>
      </c>
      <c r="H52" s="2" t="s">
        <v>41</v>
      </c>
      <c r="I52" s="2" t="s">
        <v>41</v>
      </c>
      <c r="J52" s="2" t="s">
        <v>41</v>
      </c>
      <c r="K52" s="2" t="s">
        <v>41</v>
      </c>
      <c r="L52" s="2" t="s">
        <v>41</v>
      </c>
      <c r="M52" s="2" t="s">
        <v>41</v>
      </c>
      <c r="N52" s="2" t="s">
        <v>41</v>
      </c>
      <c r="O52" s="2" t="s">
        <v>41</v>
      </c>
      <c r="P52" s="2" t="s">
        <v>41</v>
      </c>
      <c r="Q52" s="2" t="s">
        <v>41</v>
      </c>
      <c r="R52" s="2" t="s">
        <v>41</v>
      </c>
      <c r="S52" s="2" t="s">
        <v>41</v>
      </c>
      <c r="T52" s="2" t="s">
        <v>41</v>
      </c>
      <c r="U52" s="2" t="s">
        <v>41</v>
      </c>
      <c r="V52" s="2" t="s">
        <v>41</v>
      </c>
      <c r="W52" s="2" t="s">
        <v>41</v>
      </c>
      <c r="X52" s="2" t="s">
        <v>41</v>
      </c>
      <c r="Y52" s="2" t="s">
        <v>41</v>
      </c>
      <c r="Z52" s="2" t="s">
        <v>41</v>
      </c>
      <c r="AA52" s="2" t="s">
        <v>41</v>
      </c>
      <c r="AB52" s="2" t="s">
        <v>41</v>
      </c>
      <c r="AC52" s="2" t="s">
        <v>41</v>
      </c>
      <c r="AD52" s="2" t="s">
        <v>41</v>
      </c>
      <c r="AE52" s="211" t="str">
        <f>IF(AE51=0,"",IFERROR(IF(AK52&gt;0.284,$F$159,IF(AK52&gt;0.249,$F$160,IF(AK52&gt;0.213,$F$161,$F$162))),0))</f>
        <v/>
      </c>
      <c r="AF52" s="212"/>
      <c r="AG52" s="211" t="str">
        <f>IF(AG51=0,"",IFERROR(IF(AL52&gt;0.284,$F$159,IF(AL52&gt;0.249,$F$160,IF(AL52&gt;0.213,$F$161,$F$162))),0))</f>
        <v/>
      </c>
      <c r="AH52" s="212"/>
      <c r="AK52" s="53">
        <f>IFERROR(ROUND(AF51/AE51,3),0)</f>
        <v>0</v>
      </c>
      <c r="AL52" s="54">
        <f>IFERROR(ROUND(AH51/AG51,3),0)</f>
        <v>0</v>
      </c>
    </row>
    <row r="53" spans="1:38" ht="23.25" customHeight="1" x14ac:dyDescent="0.4">
      <c r="A53" s="243" t="s">
        <v>12</v>
      </c>
      <c r="B53" s="118" t="s">
        <v>0</v>
      </c>
      <c r="C53" s="156">
        <f>MONTH($K$7+$AD$10+$AD$10+$AD$10+$AD$10+$AD$10+$AD$10+$AD$10)</f>
        <v>10</v>
      </c>
      <c r="D53" s="156">
        <f>MONTH($K$7+$AD$10+$AD$10+$AD$10+$AD$10+$AD$10+$AD$10+$AD$10+C10)</f>
        <v>10</v>
      </c>
      <c r="E53" s="156">
        <f t="shared" ref="E53:AD53" si="42">MONTH($K$7+$AD$10+$AD$10+$AD$10+$AD$10+$AD$10+$AD$10+$AD$10+D10)</f>
        <v>10</v>
      </c>
      <c r="F53" s="156">
        <f t="shared" si="42"/>
        <v>10</v>
      </c>
      <c r="G53" s="156">
        <f t="shared" si="42"/>
        <v>10</v>
      </c>
      <c r="H53" s="156">
        <f t="shared" si="42"/>
        <v>10</v>
      </c>
      <c r="I53" s="156">
        <f t="shared" si="42"/>
        <v>10</v>
      </c>
      <c r="J53" s="156">
        <f t="shared" si="42"/>
        <v>10</v>
      </c>
      <c r="K53" s="156">
        <f t="shared" si="42"/>
        <v>10</v>
      </c>
      <c r="L53" s="156">
        <f t="shared" si="42"/>
        <v>10</v>
      </c>
      <c r="M53" s="156">
        <f t="shared" si="42"/>
        <v>10</v>
      </c>
      <c r="N53" s="156">
        <f t="shared" si="42"/>
        <v>10</v>
      </c>
      <c r="O53" s="156">
        <f t="shared" si="42"/>
        <v>10</v>
      </c>
      <c r="P53" s="156">
        <f t="shared" si="42"/>
        <v>10</v>
      </c>
      <c r="Q53" s="156">
        <f t="shared" si="42"/>
        <v>10</v>
      </c>
      <c r="R53" s="156">
        <f t="shared" si="42"/>
        <v>10</v>
      </c>
      <c r="S53" s="156">
        <f t="shared" si="42"/>
        <v>10</v>
      </c>
      <c r="T53" s="156">
        <f t="shared" si="42"/>
        <v>10</v>
      </c>
      <c r="U53" s="156">
        <f t="shared" si="42"/>
        <v>11</v>
      </c>
      <c r="V53" s="156">
        <f t="shared" si="42"/>
        <v>11</v>
      </c>
      <c r="W53" s="156">
        <f t="shared" si="42"/>
        <v>11</v>
      </c>
      <c r="X53" s="156">
        <f t="shared" si="42"/>
        <v>11</v>
      </c>
      <c r="Y53" s="156">
        <f t="shared" si="42"/>
        <v>11</v>
      </c>
      <c r="Z53" s="156">
        <f t="shared" si="42"/>
        <v>11</v>
      </c>
      <c r="AA53" s="156">
        <f t="shared" si="42"/>
        <v>11</v>
      </c>
      <c r="AB53" s="156">
        <f t="shared" si="42"/>
        <v>11</v>
      </c>
      <c r="AC53" s="156">
        <f t="shared" si="42"/>
        <v>11</v>
      </c>
      <c r="AD53" s="156">
        <f t="shared" si="42"/>
        <v>11</v>
      </c>
      <c r="AE53" s="251" t="s">
        <v>23</v>
      </c>
      <c r="AF53" s="257" t="s">
        <v>24</v>
      </c>
      <c r="AG53" s="251" t="s">
        <v>23</v>
      </c>
      <c r="AH53" s="257" t="s">
        <v>25</v>
      </c>
      <c r="AK53" s="50"/>
      <c r="AL53" s="50"/>
    </row>
    <row r="54" spans="1:38" ht="23.25" customHeight="1" x14ac:dyDescent="0.4">
      <c r="A54" s="244"/>
      <c r="B54" s="120" t="s">
        <v>1</v>
      </c>
      <c r="C54" s="120">
        <f>DAY($K$7+$AD$10+$AD$10+$AD$10+$AD$10+$AD$10+$AD$10+$AD$10)</f>
        <v>14</v>
      </c>
      <c r="D54" s="120">
        <f>DAY($K$7+$AD$10+$AD$10+$AD$10+$AD$10+$AD$10+$AD$10+$AD$10+C10)</f>
        <v>15</v>
      </c>
      <c r="E54" s="120">
        <f t="shared" ref="E54:AD54" si="43">DAY($K$7+$AD$10+$AD$10+$AD$10+$AD$10+$AD$10+$AD$10+$AD$10+D10)</f>
        <v>16</v>
      </c>
      <c r="F54" s="120">
        <f t="shared" si="43"/>
        <v>17</v>
      </c>
      <c r="G54" s="120">
        <f t="shared" si="43"/>
        <v>18</v>
      </c>
      <c r="H54" s="120">
        <f t="shared" si="43"/>
        <v>19</v>
      </c>
      <c r="I54" s="120">
        <f t="shared" si="43"/>
        <v>20</v>
      </c>
      <c r="J54" s="120">
        <f t="shared" si="43"/>
        <v>21</v>
      </c>
      <c r="K54" s="120">
        <f t="shared" si="43"/>
        <v>22</v>
      </c>
      <c r="L54" s="120">
        <f t="shared" si="43"/>
        <v>23</v>
      </c>
      <c r="M54" s="120">
        <f t="shared" si="43"/>
        <v>24</v>
      </c>
      <c r="N54" s="120">
        <f t="shared" si="43"/>
        <v>25</v>
      </c>
      <c r="O54" s="120">
        <f t="shared" si="43"/>
        <v>26</v>
      </c>
      <c r="P54" s="120">
        <f t="shared" si="43"/>
        <v>27</v>
      </c>
      <c r="Q54" s="120">
        <f t="shared" si="43"/>
        <v>28</v>
      </c>
      <c r="R54" s="120">
        <f t="shared" si="43"/>
        <v>29</v>
      </c>
      <c r="S54" s="120">
        <f t="shared" si="43"/>
        <v>30</v>
      </c>
      <c r="T54" s="120">
        <f t="shared" si="43"/>
        <v>31</v>
      </c>
      <c r="U54" s="120">
        <f t="shared" si="43"/>
        <v>1</v>
      </c>
      <c r="V54" s="120">
        <f t="shared" si="43"/>
        <v>2</v>
      </c>
      <c r="W54" s="120">
        <f t="shared" si="43"/>
        <v>3</v>
      </c>
      <c r="X54" s="120">
        <f t="shared" si="43"/>
        <v>4</v>
      </c>
      <c r="Y54" s="120">
        <f t="shared" si="43"/>
        <v>5</v>
      </c>
      <c r="Z54" s="120">
        <f t="shared" si="43"/>
        <v>6</v>
      </c>
      <c r="AA54" s="120">
        <f t="shared" si="43"/>
        <v>7</v>
      </c>
      <c r="AB54" s="120">
        <f t="shared" si="43"/>
        <v>8</v>
      </c>
      <c r="AC54" s="120">
        <f t="shared" si="43"/>
        <v>9</v>
      </c>
      <c r="AD54" s="120">
        <f t="shared" si="43"/>
        <v>10</v>
      </c>
      <c r="AE54" s="252"/>
      <c r="AF54" s="258"/>
      <c r="AG54" s="252"/>
      <c r="AH54" s="258"/>
      <c r="AK54" s="50"/>
      <c r="AL54" s="50"/>
    </row>
    <row r="55" spans="1:38" ht="23.25" customHeight="1" x14ac:dyDescent="0.4">
      <c r="A55" s="244"/>
      <c r="B55" s="12" t="s">
        <v>2</v>
      </c>
      <c r="C55" s="12" t="str">
        <f>TEXT($K$7+$AD$10+$AD$10+$AD$10+$AD$10+$AD$10+$AD$10+$AD$10,"aaa")</f>
        <v>月</v>
      </c>
      <c r="D55" s="12" t="str">
        <f>TEXT($K$7+$AD$10+$AD$10+$AD$10+$AD$10+$AD$10+$AD$10+$AD$10+C10,"aaa")</f>
        <v>火</v>
      </c>
      <c r="E55" s="12" t="str">
        <f t="shared" ref="E55:AD55" si="44">TEXT($K$7+$AD$10+$AD$10+$AD$10+$AD$10+$AD$10+$AD$10+$AD$10+D10,"aaa")</f>
        <v>水</v>
      </c>
      <c r="F55" s="12" t="str">
        <f t="shared" si="44"/>
        <v>木</v>
      </c>
      <c r="G55" s="12" t="str">
        <f t="shared" si="44"/>
        <v>金</v>
      </c>
      <c r="H55" s="12" t="str">
        <f t="shared" si="44"/>
        <v>土</v>
      </c>
      <c r="I55" s="12" t="str">
        <f t="shared" si="44"/>
        <v>日</v>
      </c>
      <c r="J55" s="12" t="str">
        <f t="shared" si="44"/>
        <v>月</v>
      </c>
      <c r="K55" s="12" t="str">
        <f t="shared" si="44"/>
        <v>火</v>
      </c>
      <c r="L55" s="12" t="str">
        <f t="shared" si="44"/>
        <v>水</v>
      </c>
      <c r="M55" s="12" t="str">
        <f t="shared" si="44"/>
        <v>木</v>
      </c>
      <c r="N55" s="12" t="str">
        <f t="shared" si="44"/>
        <v>金</v>
      </c>
      <c r="O55" s="12" t="str">
        <f t="shared" si="44"/>
        <v>土</v>
      </c>
      <c r="P55" s="12" t="str">
        <f t="shared" si="44"/>
        <v>日</v>
      </c>
      <c r="Q55" s="12" t="str">
        <f t="shared" si="44"/>
        <v>月</v>
      </c>
      <c r="R55" s="12" t="str">
        <f t="shared" si="44"/>
        <v>火</v>
      </c>
      <c r="S55" s="12" t="str">
        <f t="shared" si="44"/>
        <v>水</v>
      </c>
      <c r="T55" s="12" t="str">
        <f t="shared" si="44"/>
        <v>木</v>
      </c>
      <c r="U55" s="12" t="str">
        <f t="shared" si="44"/>
        <v>金</v>
      </c>
      <c r="V55" s="12" t="str">
        <f t="shared" si="44"/>
        <v>土</v>
      </c>
      <c r="W55" s="12" t="str">
        <f t="shared" si="44"/>
        <v>日</v>
      </c>
      <c r="X55" s="12" t="str">
        <f t="shared" si="44"/>
        <v>月</v>
      </c>
      <c r="Y55" s="12" t="str">
        <f t="shared" si="44"/>
        <v>火</v>
      </c>
      <c r="Z55" s="12" t="str">
        <f t="shared" si="44"/>
        <v>水</v>
      </c>
      <c r="AA55" s="12" t="str">
        <f t="shared" si="44"/>
        <v>木</v>
      </c>
      <c r="AB55" s="12" t="str">
        <f t="shared" si="44"/>
        <v>金</v>
      </c>
      <c r="AC55" s="12" t="str">
        <f t="shared" si="44"/>
        <v>土</v>
      </c>
      <c r="AD55" s="12" t="str">
        <f t="shared" si="44"/>
        <v>日</v>
      </c>
      <c r="AE55" s="252"/>
      <c r="AF55" s="258"/>
      <c r="AG55" s="252"/>
      <c r="AH55" s="258"/>
      <c r="AK55" s="50"/>
      <c r="AL55" s="50"/>
    </row>
    <row r="56" spans="1:38" ht="119.25" customHeight="1" x14ac:dyDescent="0.4">
      <c r="A56" s="244"/>
      <c r="B56" s="10" t="s">
        <v>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253"/>
      <c r="AF56" s="259"/>
      <c r="AG56" s="253"/>
      <c r="AH56" s="259"/>
      <c r="AI56" s="51"/>
      <c r="AJ56" s="51"/>
      <c r="AK56" s="52"/>
      <c r="AL56" s="52"/>
    </row>
    <row r="57" spans="1:38" ht="28.5" customHeight="1" x14ac:dyDescent="0.4">
      <c r="A57" s="244"/>
      <c r="B57" s="9" t="s">
        <v>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16">
        <f>IF(AE52="",0,(COUNTBLANK(C57:AD57))+(COUNTIF(C57:AD57,"0"))+(COUNTIF(C57:AD57,"休"))+(COUNTIF(C57:AD57,"祝")))</f>
        <v>0</v>
      </c>
      <c r="AF57" s="117">
        <f>(COUNTIF(C57:AD57,"休"))+(COUNTIF(C57:AD57,"祝"))</f>
        <v>0</v>
      </c>
      <c r="AG57" s="116">
        <f>IF(AG52="",0,(COUNTBLANK(C58:AD58))+(COUNTIF(C58:AD58,"0"))+(COUNTIF(C58:AD58,"休"))+(COUNTIF(C58:AD58,"代")+(COUNTIF(C58:AD58,"祝"))))</f>
        <v>0</v>
      </c>
      <c r="AH57" s="117">
        <f>(COUNTIF(C58:AD58,"休"))+(COUNTIF(C58:AD58,"代")+(COUNTIF(C58:AD58,"祝")))</f>
        <v>0</v>
      </c>
      <c r="AI57" s="43">
        <f>COUNTBLANK(C57:AD57)</f>
        <v>28</v>
      </c>
      <c r="AK57" s="50"/>
      <c r="AL57" s="50"/>
    </row>
    <row r="58" spans="1:38" ht="28.5" customHeight="1" thickBot="1" x14ac:dyDescent="0.45">
      <c r="A58" s="245"/>
      <c r="B58" s="76" t="s">
        <v>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11" t="str">
        <f>IF(AE57=0,"",IFERROR(IF(AK58&gt;0.284,$F$159,IF(AK58&gt;0.249,$F$160,IF(AK58&gt;0.213,$F$161,$F$162))),0))</f>
        <v/>
      </c>
      <c r="AF58" s="212"/>
      <c r="AG58" s="211" t="str">
        <f>IF(AG57=0,"",IFERROR(IF(AL58&gt;0.284,$F$159,IF(AL58&gt;0.249,$F$160,IF(AL58&gt;0.213,$F$161,$F$162))),0))</f>
        <v/>
      </c>
      <c r="AH58" s="212"/>
      <c r="AK58" s="53">
        <f>IFERROR(ROUND(AF57/AE57,3),0)</f>
        <v>0</v>
      </c>
      <c r="AL58" s="54">
        <f>IFERROR(ROUND(AH57/AG57,3),0)</f>
        <v>0</v>
      </c>
    </row>
    <row r="59" spans="1:38" ht="23.25" customHeight="1" x14ac:dyDescent="0.4">
      <c r="A59" s="243" t="s">
        <v>13</v>
      </c>
      <c r="B59" s="118" t="s">
        <v>0</v>
      </c>
      <c r="C59" s="156">
        <f>MONTH($K$7+$AD$10+$AD$10+$AD$10+$AD$10+$AD$10+$AD$10+$AD$10+$AD$10)</f>
        <v>11</v>
      </c>
      <c r="D59" s="156">
        <f>MONTH($K$7+$AD$10+$AD$10+$AD$10+$AD$10+$AD$10+$AD$10+$AD$10+C10+$AD$10)</f>
        <v>11</v>
      </c>
      <c r="E59" s="156">
        <f t="shared" ref="E59:AD59" si="45">MONTH($K$7+$AD$10+$AD$10+$AD$10+$AD$10+$AD$10+$AD$10+$AD$10+D10+$AD$10)</f>
        <v>11</v>
      </c>
      <c r="F59" s="156">
        <f t="shared" si="45"/>
        <v>11</v>
      </c>
      <c r="G59" s="156">
        <f t="shared" si="45"/>
        <v>11</v>
      </c>
      <c r="H59" s="156">
        <f t="shared" si="45"/>
        <v>11</v>
      </c>
      <c r="I59" s="156">
        <f t="shared" si="45"/>
        <v>11</v>
      </c>
      <c r="J59" s="156">
        <f t="shared" si="45"/>
        <v>11</v>
      </c>
      <c r="K59" s="156">
        <f t="shared" si="45"/>
        <v>11</v>
      </c>
      <c r="L59" s="156">
        <f t="shared" si="45"/>
        <v>11</v>
      </c>
      <c r="M59" s="156">
        <f t="shared" si="45"/>
        <v>11</v>
      </c>
      <c r="N59" s="156">
        <f t="shared" si="45"/>
        <v>11</v>
      </c>
      <c r="O59" s="156">
        <f t="shared" si="45"/>
        <v>11</v>
      </c>
      <c r="P59" s="156">
        <f t="shared" si="45"/>
        <v>11</v>
      </c>
      <c r="Q59" s="156">
        <f t="shared" si="45"/>
        <v>11</v>
      </c>
      <c r="R59" s="156">
        <f t="shared" si="45"/>
        <v>11</v>
      </c>
      <c r="S59" s="156">
        <f t="shared" si="45"/>
        <v>11</v>
      </c>
      <c r="T59" s="156">
        <f t="shared" si="45"/>
        <v>11</v>
      </c>
      <c r="U59" s="156">
        <f t="shared" si="45"/>
        <v>11</v>
      </c>
      <c r="V59" s="156">
        <f t="shared" si="45"/>
        <v>11</v>
      </c>
      <c r="W59" s="156">
        <f t="shared" si="45"/>
        <v>12</v>
      </c>
      <c r="X59" s="156">
        <f t="shared" si="45"/>
        <v>12</v>
      </c>
      <c r="Y59" s="156">
        <f t="shared" si="45"/>
        <v>12</v>
      </c>
      <c r="Z59" s="156">
        <f t="shared" si="45"/>
        <v>12</v>
      </c>
      <c r="AA59" s="156">
        <f t="shared" si="45"/>
        <v>12</v>
      </c>
      <c r="AB59" s="156">
        <f t="shared" si="45"/>
        <v>12</v>
      </c>
      <c r="AC59" s="156">
        <f t="shared" si="45"/>
        <v>12</v>
      </c>
      <c r="AD59" s="156">
        <f t="shared" si="45"/>
        <v>12</v>
      </c>
      <c r="AE59" s="251" t="s">
        <v>23</v>
      </c>
      <c r="AF59" s="257" t="s">
        <v>24</v>
      </c>
      <c r="AG59" s="251" t="s">
        <v>23</v>
      </c>
      <c r="AH59" s="257" t="s">
        <v>25</v>
      </c>
      <c r="AK59" s="50"/>
      <c r="AL59" s="50"/>
    </row>
    <row r="60" spans="1:38" ht="23.25" customHeight="1" x14ac:dyDescent="0.4">
      <c r="A60" s="244"/>
      <c r="B60" s="120" t="s">
        <v>1</v>
      </c>
      <c r="C60" s="120">
        <f>DAY($K$7+$AD$10+$AD$10+$AD$10+$AD$10+$AD$10+$AD$10+$AD$10+$AD$10)</f>
        <v>11</v>
      </c>
      <c r="D60" s="120">
        <f>DAY($K$7+$AD$10+$AD$10+$AD$10+$AD$10+$AD$10+$AD$10+$AD$10+$AD$10+C10)</f>
        <v>12</v>
      </c>
      <c r="E60" s="120">
        <f t="shared" ref="E60:AD60" si="46">DAY($K$7+$AD$10+$AD$10+$AD$10+$AD$10+$AD$10+$AD$10+$AD$10+$AD$10+D10)</f>
        <v>13</v>
      </c>
      <c r="F60" s="120">
        <f t="shared" si="46"/>
        <v>14</v>
      </c>
      <c r="G60" s="120">
        <f t="shared" si="46"/>
        <v>15</v>
      </c>
      <c r="H60" s="120">
        <f t="shared" si="46"/>
        <v>16</v>
      </c>
      <c r="I60" s="120">
        <f t="shared" si="46"/>
        <v>17</v>
      </c>
      <c r="J60" s="120">
        <f t="shared" si="46"/>
        <v>18</v>
      </c>
      <c r="K60" s="120">
        <f t="shared" si="46"/>
        <v>19</v>
      </c>
      <c r="L60" s="120">
        <f t="shared" si="46"/>
        <v>20</v>
      </c>
      <c r="M60" s="120">
        <f t="shared" si="46"/>
        <v>21</v>
      </c>
      <c r="N60" s="120">
        <f t="shared" si="46"/>
        <v>22</v>
      </c>
      <c r="O60" s="120">
        <f t="shared" si="46"/>
        <v>23</v>
      </c>
      <c r="P60" s="120">
        <f t="shared" si="46"/>
        <v>24</v>
      </c>
      <c r="Q60" s="120">
        <f t="shared" si="46"/>
        <v>25</v>
      </c>
      <c r="R60" s="120">
        <f t="shared" si="46"/>
        <v>26</v>
      </c>
      <c r="S60" s="120">
        <f t="shared" si="46"/>
        <v>27</v>
      </c>
      <c r="T60" s="120">
        <f t="shared" si="46"/>
        <v>28</v>
      </c>
      <c r="U60" s="120">
        <f t="shared" si="46"/>
        <v>29</v>
      </c>
      <c r="V60" s="120">
        <f t="shared" si="46"/>
        <v>30</v>
      </c>
      <c r="W60" s="120">
        <f t="shared" si="46"/>
        <v>1</v>
      </c>
      <c r="X60" s="120">
        <f t="shared" si="46"/>
        <v>2</v>
      </c>
      <c r="Y60" s="120">
        <f t="shared" si="46"/>
        <v>3</v>
      </c>
      <c r="Z60" s="120">
        <f t="shared" si="46"/>
        <v>4</v>
      </c>
      <c r="AA60" s="120">
        <f t="shared" si="46"/>
        <v>5</v>
      </c>
      <c r="AB60" s="120">
        <f t="shared" si="46"/>
        <v>6</v>
      </c>
      <c r="AC60" s="120">
        <f t="shared" si="46"/>
        <v>7</v>
      </c>
      <c r="AD60" s="120">
        <f t="shared" si="46"/>
        <v>8</v>
      </c>
      <c r="AE60" s="252"/>
      <c r="AF60" s="258"/>
      <c r="AG60" s="252"/>
      <c r="AH60" s="258"/>
      <c r="AK60" s="50"/>
      <c r="AL60" s="50"/>
    </row>
    <row r="61" spans="1:38" ht="23.25" customHeight="1" x14ac:dyDescent="0.4">
      <c r="A61" s="244"/>
      <c r="B61" s="12" t="s">
        <v>2</v>
      </c>
      <c r="C61" s="12" t="str">
        <f>TEXT($K$7+$AD$10+$AD$10+$AD$10+$AD$10+$AD$10+$AD$10+$AD$10+$AD$10,"aaa")</f>
        <v>月</v>
      </c>
      <c r="D61" s="12" t="str">
        <f>TEXT($K$7+$AD$10+$AD$10+$AD$10+$AD$10+$AD$10+$AD$10+$AD$10+$AD$10+C10,"aaa")</f>
        <v>火</v>
      </c>
      <c r="E61" s="12" t="str">
        <f t="shared" ref="E61:AD61" si="47">TEXT($K$7+$AD$10+$AD$10+$AD$10+$AD$10+$AD$10+$AD$10+$AD$10+$AD$10+D10,"aaa")</f>
        <v>水</v>
      </c>
      <c r="F61" s="12" t="str">
        <f t="shared" si="47"/>
        <v>木</v>
      </c>
      <c r="G61" s="12" t="str">
        <f t="shared" si="47"/>
        <v>金</v>
      </c>
      <c r="H61" s="12" t="str">
        <f t="shared" si="47"/>
        <v>土</v>
      </c>
      <c r="I61" s="12" t="str">
        <f t="shared" si="47"/>
        <v>日</v>
      </c>
      <c r="J61" s="12" t="str">
        <f t="shared" si="47"/>
        <v>月</v>
      </c>
      <c r="K61" s="12" t="str">
        <f t="shared" si="47"/>
        <v>火</v>
      </c>
      <c r="L61" s="12" t="str">
        <f t="shared" si="47"/>
        <v>水</v>
      </c>
      <c r="M61" s="12" t="str">
        <f t="shared" si="47"/>
        <v>木</v>
      </c>
      <c r="N61" s="12" t="str">
        <f t="shared" si="47"/>
        <v>金</v>
      </c>
      <c r="O61" s="12" t="str">
        <f t="shared" si="47"/>
        <v>土</v>
      </c>
      <c r="P61" s="12" t="str">
        <f t="shared" si="47"/>
        <v>日</v>
      </c>
      <c r="Q61" s="12" t="str">
        <f t="shared" si="47"/>
        <v>月</v>
      </c>
      <c r="R61" s="12" t="str">
        <f t="shared" si="47"/>
        <v>火</v>
      </c>
      <c r="S61" s="12" t="str">
        <f t="shared" si="47"/>
        <v>水</v>
      </c>
      <c r="T61" s="12" t="str">
        <f t="shared" si="47"/>
        <v>木</v>
      </c>
      <c r="U61" s="12" t="str">
        <f t="shared" si="47"/>
        <v>金</v>
      </c>
      <c r="V61" s="12" t="str">
        <f t="shared" si="47"/>
        <v>土</v>
      </c>
      <c r="W61" s="12" t="str">
        <f t="shared" si="47"/>
        <v>日</v>
      </c>
      <c r="X61" s="12" t="str">
        <f t="shared" si="47"/>
        <v>月</v>
      </c>
      <c r="Y61" s="12" t="str">
        <f t="shared" si="47"/>
        <v>火</v>
      </c>
      <c r="Z61" s="12" t="str">
        <f t="shared" si="47"/>
        <v>水</v>
      </c>
      <c r="AA61" s="12" t="str">
        <f t="shared" si="47"/>
        <v>木</v>
      </c>
      <c r="AB61" s="12" t="str">
        <f t="shared" si="47"/>
        <v>金</v>
      </c>
      <c r="AC61" s="12" t="str">
        <f t="shared" si="47"/>
        <v>土</v>
      </c>
      <c r="AD61" s="12" t="str">
        <f t="shared" si="47"/>
        <v>日</v>
      </c>
      <c r="AE61" s="252"/>
      <c r="AF61" s="258"/>
      <c r="AG61" s="252"/>
      <c r="AH61" s="258"/>
      <c r="AK61" s="50"/>
      <c r="AL61" s="50"/>
    </row>
    <row r="62" spans="1:38" ht="119.25" customHeight="1" x14ac:dyDescent="0.4">
      <c r="A62" s="244"/>
      <c r="B62" s="10" t="s">
        <v>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253"/>
      <c r="AF62" s="259"/>
      <c r="AG62" s="253"/>
      <c r="AH62" s="259"/>
      <c r="AI62" s="51"/>
      <c r="AJ62" s="81"/>
      <c r="AK62" s="52"/>
      <c r="AL62" s="52"/>
    </row>
    <row r="63" spans="1:38" ht="28.5" customHeight="1" x14ac:dyDescent="0.4">
      <c r="A63" s="244"/>
      <c r="B63" s="9" t="s">
        <v>4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16">
        <f>IF(AE58="",0,(COUNTBLANK(C63:AD63))+(COUNTIF(C63:AD63,"0"))+(COUNTIF(C63:AD63,"休"))+(COUNTIF(C63:AD63,"祝")))</f>
        <v>0</v>
      </c>
      <c r="AF63" s="117">
        <f>(COUNTIF(C63:AD63,"休"))+(COUNTIF(C63:AD63,"祝"))</f>
        <v>0</v>
      </c>
      <c r="AG63" s="116">
        <f>IF(AG58="",0,(COUNTBLANK(C64:AD64))+(COUNTIF(C64:AD64,"0"))+(COUNTIF(C64:AD64,"休"))+(COUNTIF(C64:AD64,"代")+(COUNTIF(C64:AD64,"祝"))))</f>
        <v>0</v>
      </c>
      <c r="AH63" s="117">
        <f>(COUNTIF(C64:AD64,"休"))+(COUNTIF(C64:AD64,"代")+(COUNTIF(C64:AD64,"祝")))</f>
        <v>0</v>
      </c>
      <c r="AK63" s="50"/>
      <c r="AL63" s="50"/>
    </row>
    <row r="64" spans="1:38" ht="28.5" customHeight="1" thickBot="1" x14ac:dyDescent="0.45">
      <c r="A64" s="245"/>
      <c r="B64" s="76" t="s">
        <v>5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11" t="str">
        <f>IF(AE63=0,"",IFERROR(IF(AK64&gt;0.284,$F$159,IF(AK64&gt;0.249,$F$160,IF(AK64&gt;0.213,$F$161,$F$162))),0))</f>
        <v/>
      </c>
      <c r="AF64" s="212"/>
      <c r="AG64" s="211" t="str">
        <f>IF(AG63=0,"",IFERROR(IF(AL64&gt;0.284,$F$159,IF(AL64&gt;0.249,$F$160,IF(AL64&gt;0.213,$F$161,$F$162))),0))</f>
        <v/>
      </c>
      <c r="AH64" s="212"/>
      <c r="AK64" s="53">
        <f>IFERROR(ROUND(AF63/AE63,3),0)</f>
        <v>0</v>
      </c>
      <c r="AL64" s="54">
        <f>IFERROR(ROUND(AH63/AG63,3),0)</f>
        <v>0</v>
      </c>
    </row>
    <row r="65" spans="1:38" ht="23.25" customHeight="1" x14ac:dyDescent="0.4">
      <c r="A65" s="248" t="s">
        <v>14</v>
      </c>
      <c r="B65" s="118" t="s">
        <v>0</v>
      </c>
      <c r="C65" s="156">
        <f>MONTH($K$7+$AD$10+$AD$10+$AD$10+$AD$10+$AD$10+$AD$10+$AD$10+$AD$10+$AD$10)</f>
        <v>12</v>
      </c>
      <c r="D65" s="156">
        <f>MONTH($K$7+$AD$10+$AD$10+$AD$10+$AD$10+$AD$10+$AD$10+$AD$10+$AD$10+$AD$10+C10)</f>
        <v>12</v>
      </c>
      <c r="E65" s="156">
        <f t="shared" ref="E65:AD65" si="48">MONTH($K$7+$AD$10+$AD$10+$AD$10+$AD$10+$AD$10+$AD$10+$AD$10+$AD$10+$AD$10+D10)</f>
        <v>12</v>
      </c>
      <c r="F65" s="156">
        <f t="shared" si="48"/>
        <v>12</v>
      </c>
      <c r="G65" s="156">
        <f t="shared" si="48"/>
        <v>12</v>
      </c>
      <c r="H65" s="156">
        <f t="shared" si="48"/>
        <v>12</v>
      </c>
      <c r="I65" s="156">
        <f t="shared" si="48"/>
        <v>12</v>
      </c>
      <c r="J65" s="156">
        <f t="shared" si="48"/>
        <v>12</v>
      </c>
      <c r="K65" s="156">
        <f t="shared" si="48"/>
        <v>12</v>
      </c>
      <c r="L65" s="156">
        <f t="shared" si="48"/>
        <v>12</v>
      </c>
      <c r="M65" s="156">
        <f t="shared" si="48"/>
        <v>12</v>
      </c>
      <c r="N65" s="156">
        <f t="shared" si="48"/>
        <v>12</v>
      </c>
      <c r="O65" s="156">
        <f t="shared" si="48"/>
        <v>12</v>
      </c>
      <c r="P65" s="156">
        <f t="shared" si="48"/>
        <v>12</v>
      </c>
      <c r="Q65" s="156">
        <f t="shared" si="48"/>
        <v>12</v>
      </c>
      <c r="R65" s="156">
        <f t="shared" si="48"/>
        <v>12</v>
      </c>
      <c r="S65" s="156">
        <f t="shared" si="48"/>
        <v>12</v>
      </c>
      <c r="T65" s="156">
        <f t="shared" si="48"/>
        <v>12</v>
      </c>
      <c r="U65" s="156">
        <f t="shared" si="48"/>
        <v>12</v>
      </c>
      <c r="V65" s="156">
        <f t="shared" si="48"/>
        <v>12</v>
      </c>
      <c r="W65" s="156">
        <f t="shared" si="48"/>
        <v>12</v>
      </c>
      <c r="X65" s="156">
        <f t="shared" si="48"/>
        <v>12</v>
      </c>
      <c r="Y65" s="156">
        <f t="shared" si="48"/>
        <v>12</v>
      </c>
      <c r="Z65" s="156">
        <f t="shared" si="48"/>
        <v>1</v>
      </c>
      <c r="AA65" s="156">
        <f t="shared" si="48"/>
        <v>1</v>
      </c>
      <c r="AB65" s="156">
        <f t="shared" si="48"/>
        <v>1</v>
      </c>
      <c r="AC65" s="156">
        <f t="shared" si="48"/>
        <v>1</v>
      </c>
      <c r="AD65" s="156">
        <f t="shared" si="48"/>
        <v>1</v>
      </c>
      <c r="AE65" s="251" t="s">
        <v>23</v>
      </c>
      <c r="AF65" s="257" t="s">
        <v>24</v>
      </c>
      <c r="AG65" s="251" t="s">
        <v>23</v>
      </c>
      <c r="AH65" s="257" t="s">
        <v>25</v>
      </c>
      <c r="AK65" s="50"/>
      <c r="AL65" s="50"/>
    </row>
    <row r="66" spans="1:38" ht="23.25" customHeight="1" x14ac:dyDescent="0.4">
      <c r="A66" s="249"/>
      <c r="B66" s="120" t="s">
        <v>1</v>
      </c>
      <c r="C66" s="120">
        <f>DAY($K$7+$AD$10+$AD$10+$AD$10+$AD$10+$AD$10+$AD$10+$AD$10+$AD$10+$AD$10)</f>
        <v>9</v>
      </c>
      <c r="D66" s="120">
        <f>DAY($K$7+$AD$10+$AD$10+$AD$10+$AD$10+$AD$10+$AD$10+$AD$10+$AD$10+$AD$10+C10)</f>
        <v>10</v>
      </c>
      <c r="E66" s="120">
        <f t="shared" ref="E66:AD66" si="49">DAY($K$7+$AD$10+$AD$10+$AD$10+$AD$10+$AD$10+$AD$10+$AD$10+$AD$10+$AD$10+D10)</f>
        <v>11</v>
      </c>
      <c r="F66" s="120">
        <f t="shared" si="49"/>
        <v>12</v>
      </c>
      <c r="G66" s="120">
        <f t="shared" si="49"/>
        <v>13</v>
      </c>
      <c r="H66" s="120">
        <f t="shared" si="49"/>
        <v>14</v>
      </c>
      <c r="I66" s="120">
        <f t="shared" si="49"/>
        <v>15</v>
      </c>
      <c r="J66" s="120">
        <f t="shared" si="49"/>
        <v>16</v>
      </c>
      <c r="K66" s="120">
        <f t="shared" si="49"/>
        <v>17</v>
      </c>
      <c r="L66" s="120">
        <f t="shared" si="49"/>
        <v>18</v>
      </c>
      <c r="M66" s="120">
        <f t="shared" si="49"/>
        <v>19</v>
      </c>
      <c r="N66" s="120">
        <f t="shared" si="49"/>
        <v>20</v>
      </c>
      <c r="O66" s="120">
        <f t="shared" si="49"/>
        <v>21</v>
      </c>
      <c r="P66" s="120">
        <f t="shared" si="49"/>
        <v>22</v>
      </c>
      <c r="Q66" s="120">
        <f t="shared" si="49"/>
        <v>23</v>
      </c>
      <c r="R66" s="120">
        <f t="shared" si="49"/>
        <v>24</v>
      </c>
      <c r="S66" s="120">
        <f t="shared" si="49"/>
        <v>25</v>
      </c>
      <c r="T66" s="120">
        <f t="shared" si="49"/>
        <v>26</v>
      </c>
      <c r="U66" s="120">
        <f t="shared" si="49"/>
        <v>27</v>
      </c>
      <c r="V66" s="120">
        <f t="shared" si="49"/>
        <v>28</v>
      </c>
      <c r="W66" s="120">
        <f t="shared" si="49"/>
        <v>29</v>
      </c>
      <c r="X66" s="120">
        <f t="shared" si="49"/>
        <v>30</v>
      </c>
      <c r="Y66" s="120">
        <f t="shared" si="49"/>
        <v>31</v>
      </c>
      <c r="Z66" s="120">
        <f t="shared" si="49"/>
        <v>1</v>
      </c>
      <c r="AA66" s="120">
        <f t="shared" si="49"/>
        <v>2</v>
      </c>
      <c r="AB66" s="120">
        <f t="shared" si="49"/>
        <v>3</v>
      </c>
      <c r="AC66" s="120">
        <f t="shared" si="49"/>
        <v>4</v>
      </c>
      <c r="AD66" s="120">
        <f t="shared" si="49"/>
        <v>5</v>
      </c>
      <c r="AE66" s="252"/>
      <c r="AF66" s="258"/>
      <c r="AG66" s="252"/>
      <c r="AH66" s="258"/>
      <c r="AK66" s="50"/>
      <c r="AL66" s="50"/>
    </row>
    <row r="67" spans="1:38" ht="23.25" customHeight="1" x14ac:dyDescent="0.4">
      <c r="A67" s="249"/>
      <c r="B67" s="12" t="s">
        <v>2</v>
      </c>
      <c r="C67" s="12" t="str">
        <f>TEXT($K$7+$AD$10+$AD$10+$AD$10+$AD$10+$AD$10+$AD$10+$AD$10+$AD$10+$AD$10,"aaa")</f>
        <v>月</v>
      </c>
      <c r="D67" s="12" t="str">
        <f>TEXT($K$7+$AD$10+$AD$10+$AD$10+$AD$10+$AD$10+$AD$10+$AD$10+$AD$10+$AD$10+C10,"aaa")</f>
        <v>火</v>
      </c>
      <c r="E67" s="12" t="str">
        <f t="shared" ref="E67:AD67" si="50">TEXT($K$7+$AD$10+$AD$10+$AD$10+$AD$10+$AD$10+$AD$10+$AD$10+$AD$10+$AD$10+D10,"aaa")</f>
        <v>水</v>
      </c>
      <c r="F67" s="12" t="str">
        <f t="shared" si="50"/>
        <v>木</v>
      </c>
      <c r="G67" s="12" t="str">
        <f t="shared" si="50"/>
        <v>金</v>
      </c>
      <c r="H67" s="12" t="str">
        <f t="shared" si="50"/>
        <v>土</v>
      </c>
      <c r="I67" s="12" t="str">
        <f t="shared" si="50"/>
        <v>日</v>
      </c>
      <c r="J67" s="12" t="str">
        <f t="shared" si="50"/>
        <v>月</v>
      </c>
      <c r="K67" s="12" t="str">
        <f t="shared" si="50"/>
        <v>火</v>
      </c>
      <c r="L67" s="12" t="str">
        <f t="shared" si="50"/>
        <v>水</v>
      </c>
      <c r="M67" s="12" t="str">
        <f t="shared" si="50"/>
        <v>木</v>
      </c>
      <c r="N67" s="12" t="str">
        <f t="shared" si="50"/>
        <v>金</v>
      </c>
      <c r="O67" s="12" t="str">
        <f t="shared" si="50"/>
        <v>土</v>
      </c>
      <c r="P67" s="12" t="str">
        <f t="shared" si="50"/>
        <v>日</v>
      </c>
      <c r="Q67" s="12" t="str">
        <f t="shared" si="50"/>
        <v>月</v>
      </c>
      <c r="R67" s="12" t="str">
        <f t="shared" si="50"/>
        <v>火</v>
      </c>
      <c r="S67" s="12" t="str">
        <f t="shared" si="50"/>
        <v>水</v>
      </c>
      <c r="T67" s="12" t="str">
        <f t="shared" si="50"/>
        <v>木</v>
      </c>
      <c r="U67" s="12" t="str">
        <f t="shared" si="50"/>
        <v>金</v>
      </c>
      <c r="V67" s="12" t="str">
        <f t="shared" si="50"/>
        <v>土</v>
      </c>
      <c r="W67" s="12" t="str">
        <f t="shared" si="50"/>
        <v>日</v>
      </c>
      <c r="X67" s="12" t="str">
        <f t="shared" si="50"/>
        <v>月</v>
      </c>
      <c r="Y67" s="12" t="str">
        <f t="shared" si="50"/>
        <v>火</v>
      </c>
      <c r="Z67" s="12" t="str">
        <f t="shared" si="50"/>
        <v>水</v>
      </c>
      <c r="AA67" s="12" t="str">
        <f t="shared" si="50"/>
        <v>木</v>
      </c>
      <c r="AB67" s="12" t="str">
        <f t="shared" si="50"/>
        <v>金</v>
      </c>
      <c r="AC67" s="12" t="str">
        <f t="shared" si="50"/>
        <v>土</v>
      </c>
      <c r="AD67" s="12" t="str">
        <f t="shared" si="50"/>
        <v>日</v>
      </c>
      <c r="AE67" s="252"/>
      <c r="AF67" s="258"/>
      <c r="AG67" s="252"/>
      <c r="AH67" s="258"/>
      <c r="AK67" s="50"/>
      <c r="AL67" s="50"/>
    </row>
    <row r="68" spans="1:38" ht="119.25" customHeight="1" x14ac:dyDescent="0.4">
      <c r="A68" s="249"/>
      <c r="B68" s="10" t="s">
        <v>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253"/>
      <c r="AF68" s="259"/>
      <c r="AG68" s="253"/>
      <c r="AH68" s="259"/>
      <c r="AI68" s="51"/>
      <c r="AJ68" s="51"/>
      <c r="AK68" s="52"/>
      <c r="AL68" s="52"/>
    </row>
    <row r="69" spans="1:38" ht="28.5" customHeight="1" x14ac:dyDescent="0.4">
      <c r="A69" s="249"/>
      <c r="B69" s="9" t="s">
        <v>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16">
        <f>IF(AE64="",0,(COUNTBLANK(C69:AD69))+(COUNTIF(C69:AD69,"0"))+(COUNTIF(C69:AD69,"休"))+(COUNTIF(C69:AD69,"祝")))</f>
        <v>0</v>
      </c>
      <c r="AF69" s="117">
        <f>(COUNTIF(C69:AD69,"休"))+(COUNTIF(C69:AD69,"祝"))</f>
        <v>0</v>
      </c>
      <c r="AG69" s="116">
        <f>IF(AG64="",0,(COUNTBLANK(C70:AD70))+(COUNTIF(C70:AD70,"0"))+(COUNTIF(C70:AD70,"休"))+(COUNTIF(C70:AD70,"代")+(COUNTIF(C70:AD70,"祝"))))</f>
        <v>0</v>
      </c>
      <c r="AH69" s="117">
        <f>(COUNTIF(C70:AD70,"休"))+(COUNTIF(C70:AD70,"代")+(COUNTIF(C70:AD70,"祝")))</f>
        <v>0</v>
      </c>
      <c r="AK69" s="50"/>
      <c r="AL69" s="50"/>
    </row>
    <row r="70" spans="1:38" ht="28.5" customHeight="1" thickBot="1" x14ac:dyDescent="0.45">
      <c r="A70" s="250"/>
      <c r="B70" s="76" t="s">
        <v>5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11" t="str">
        <f>IF(AE69=0,"",IFERROR(IF(AK70&gt;0.284,$F$159,IF(AK70&gt;0.249,$F$160,IF(AK70&gt;0.213,$F$161,$F$162))),0))</f>
        <v/>
      </c>
      <c r="AF70" s="212"/>
      <c r="AG70" s="211" t="str">
        <f>IF(AG69=0,"",IFERROR(IF(AL70&gt;0.284,$F$159,IF(AL70&gt;0.249,$F$160,IF(AL70&gt;0.213,$F$161,$F$162))),0))</f>
        <v/>
      </c>
      <c r="AH70" s="212"/>
      <c r="AK70" s="53">
        <f>IFERROR(ROUND(AF69/AE69,3),0)</f>
        <v>0</v>
      </c>
      <c r="AL70" s="54">
        <f>IFERROR(ROUND(AH69/AG69,3),0)</f>
        <v>0</v>
      </c>
    </row>
    <row r="71" spans="1:38" ht="23.25" customHeight="1" x14ac:dyDescent="0.4">
      <c r="A71" s="246" t="s">
        <v>15</v>
      </c>
      <c r="B71" s="119" t="s">
        <v>0</v>
      </c>
      <c r="C71" s="156">
        <f>MONTH($K$7+$AD$10+$AD$10+$AD$10+$AD$10+$AD$10+$AD$10+$AD$10+$AD$10+$AD$10+$AD$10)</f>
        <v>1</v>
      </c>
      <c r="D71" s="156">
        <f>MONTH($K$7+$AD$10+$AD$10+$AD$10+$AD$10+$AD$10+$AD$10+$AD$10+$AD$10+$AD$10+$AD$10+C10)</f>
        <v>1</v>
      </c>
      <c r="E71" s="156">
        <f t="shared" ref="E71:AD71" si="51">MONTH($K$7+$AD$10+$AD$10+$AD$10+$AD$10+$AD$10+$AD$10+$AD$10+$AD$10+$AD$10+$AD$10+D10)</f>
        <v>1</v>
      </c>
      <c r="F71" s="156">
        <f t="shared" si="51"/>
        <v>1</v>
      </c>
      <c r="G71" s="156">
        <f t="shared" si="51"/>
        <v>1</v>
      </c>
      <c r="H71" s="156">
        <f t="shared" si="51"/>
        <v>1</v>
      </c>
      <c r="I71" s="156">
        <f t="shared" si="51"/>
        <v>1</v>
      </c>
      <c r="J71" s="156">
        <f t="shared" si="51"/>
        <v>1</v>
      </c>
      <c r="K71" s="156">
        <f t="shared" si="51"/>
        <v>1</v>
      </c>
      <c r="L71" s="156">
        <f t="shared" si="51"/>
        <v>1</v>
      </c>
      <c r="M71" s="156">
        <f t="shared" si="51"/>
        <v>1</v>
      </c>
      <c r="N71" s="156">
        <f t="shared" si="51"/>
        <v>1</v>
      </c>
      <c r="O71" s="156">
        <f t="shared" si="51"/>
        <v>1</v>
      </c>
      <c r="P71" s="156">
        <f t="shared" si="51"/>
        <v>1</v>
      </c>
      <c r="Q71" s="156">
        <f t="shared" si="51"/>
        <v>1</v>
      </c>
      <c r="R71" s="156">
        <f t="shared" si="51"/>
        <v>1</v>
      </c>
      <c r="S71" s="156">
        <f t="shared" si="51"/>
        <v>1</v>
      </c>
      <c r="T71" s="156">
        <f t="shared" si="51"/>
        <v>1</v>
      </c>
      <c r="U71" s="156">
        <f t="shared" si="51"/>
        <v>1</v>
      </c>
      <c r="V71" s="156">
        <f t="shared" si="51"/>
        <v>1</v>
      </c>
      <c r="W71" s="156">
        <f t="shared" si="51"/>
        <v>1</v>
      </c>
      <c r="X71" s="156">
        <f t="shared" si="51"/>
        <v>1</v>
      </c>
      <c r="Y71" s="156">
        <f t="shared" si="51"/>
        <v>1</v>
      </c>
      <c r="Z71" s="156">
        <f t="shared" si="51"/>
        <v>1</v>
      </c>
      <c r="AA71" s="156">
        <f t="shared" si="51"/>
        <v>1</v>
      </c>
      <c r="AB71" s="156">
        <f t="shared" si="51"/>
        <v>1</v>
      </c>
      <c r="AC71" s="156">
        <f t="shared" si="51"/>
        <v>2</v>
      </c>
      <c r="AD71" s="156">
        <f t="shared" si="51"/>
        <v>2</v>
      </c>
      <c r="AE71" s="213" t="s">
        <v>23</v>
      </c>
      <c r="AF71" s="214" t="s">
        <v>24</v>
      </c>
      <c r="AG71" s="213" t="s">
        <v>23</v>
      </c>
      <c r="AH71" s="214" t="s">
        <v>25</v>
      </c>
      <c r="AK71" s="50"/>
      <c r="AL71" s="50"/>
    </row>
    <row r="72" spans="1:38" ht="23.25" customHeight="1" x14ac:dyDescent="0.4">
      <c r="A72" s="244"/>
      <c r="B72" s="120" t="s">
        <v>1</v>
      </c>
      <c r="C72" s="120">
        <f>DAY($K$7+$AD$10+$AD$10+$AD$10+$AD$10+$AD$10+$AD$10+$AD$10+$AD$10+$AD$10+$AD$10)</f>
        <v>6</v>
      </c>
      <c r="D72" s="120">
        <f>DAY($K$7+$AD$10+$AD$10+$AD$10+$AD$10+$AD$10+$AD$10+$AD$10+$AD$10+$AD$10+$AD$10+C10)</f>
        <v>7</v>
      </c>
      <c r="E72" s="120">
        <f t="shared" ref="E72:AD72" si="52">DAY($K$7+$AD$10+$AD$10+$AD$10+$AD$10+$AD$10+$AD$10+$AD$10+$AD$10+$AD$10+$AD$10+D10)</f>
        <v>8</v>
      </c>
      <c r="F72" s="120">
        <f t="shared" si="52"/>
        <v>9</v>
      </c>
      <c r="G72" s="120">
        <f t="shared" si="52"/>
        <v>10</v>
      </c>
      <c r="H72" s="120">
        <f t="shared" si="52"/>
        <v>11</v>
      </c>
      <c r="I72" s="120">
        <f t="shared" si="52"/>
        <v>12</v>
      </c>
      <c r="J72" s="120">
        <f t="shared" si="52"/>
        <v>13</v>
      </c>
      <c r="K72" s="120">
        <f t="shared" si="52"/>
        <v>14</v>
      </c>
      <c r="L72" s="120">
        <f t="shared" si="52"/>
        <v>15</v>
      </c>
      <c r="M72" s="120">
        <f t="shared" si="52"/>
        <v>16</v>
      </c>
      <c r="N72" s="120">
        <f t="shared" si="52"/>
        <v>17</v>
      </c>
      <c r="O72" s="120">
        <f t="shared" si="52"/>
        <v>18</v>
      </c>
      <c r="P72" s="120">
        <f t="shared" si="52"/>
        <v>19</v>
      </c>
      <c r="Q72" s="120">
        <f t="shared" si="52"/>
        <v>20</v>
      </c>
      <c r="R72" s="120">
        <f t="shared" si="52"/>
        <v>21</v>
      </c>
      <c r="S72" s="120">
        <f t="shared" si="52"/>
        <v>22</v>
      </c>
      <c r="T72" s="120">
        <f t="shared" si="52"/>
        <v>23</v>
      </c>
      <c r="U72" s="120">
        <f t="shared" si="52"/>
        <v>24</v>
      </c>
      <c r="V72" s="120">
        <f t="shared" si="52"/>
        <v>25</v>
      </c>
      <c r="W72" s="120">
        <f t="shared" si="52"/>
        <v>26</v>
      </c>
      <c r="X72" s="120">
        <f t="shared" si="52"/>
        <v>27</v>
      </c>
      <c r="Y72" s="120">
        <f t="shared" si="52"/>
        <v>28</v>
      </c>
      <c r="Z72" s="120">
        <f t="shared" si="52"/>
        <v>29</v>
      </c>
      <c r="AA72" s="120">
        <f t="shared" si="52"/>
        <v>30</v>
      </c>
      <c r="AB72" s="120">
        <f t="shared" si="52"/>
        <v>31</v>
      </c>
      <c r="AC72" s="120">
        <f t="shared" si="52"/>
        <v>1</v>
      </c>
      <c r="AD72" s="120">
        <f t="shared" si="52"/>
        <v>2</v>
      </c>
      <c r="AE72" s="213"/>
      <c r="AF72" s="214"/>
      <c r="AG72" s="213"/>
      <c r="AH72" s="214"/>
      <c r="AK72" s="50"/>
      <c r="AL72" s="50"/>
    </row>
    <row r="73" spans="1:38" ht="23.25" customHeight="1" x14ac:dyDescent="0.4">
      <c r="A73" s="244"/>
      <c r="B73" s="12" t="s">
        <v>2</v>
      </c>
      <c r="C73" s="12" t="str">
        <f>TEXT($K$7+$AD$10+$AD$10+$AD$10+$AD$10+$AD$10+$AD$10+$AD$10+$AD$10+$AD$10+$AD$10,"aaa")</f>
        <v>月</v>
      </c>
      <c r="D73" s="12" t="str">
        <f>TEXT($K$7+$AD$10+$AD$10+$AD$10+$AD$10+$AD$10+$AD$10+$AD$10+$AD$10+$AD$10+$AD$10+C10,"aaa")</f>
        <v>火</v>
      </c>
      <c r="E73" s="12" t="str">
        <f t="shared" ref="E73:AD73" si="53">TEXT($K$7+$AD$10+$AD$10+$AD$10+$AD$10+$AD$10+$AD$10+$AD$10+$AD$10+$AD$10+$AD$10+D10,"aaa")</f>
        <v>水</v>
      </c>
      <c r="F73" s="12" t="str">
        <f t="shared" si="53"/>
        <v>木</v>
      </c>
      <c r="G73" s="12" t="str">
        <f t="shared" si="53"/>
        <v>金</v>
      </c>
      <c r="H73" s="12" t="str">
        <f t="shared" si="53"/>
        <v>土</v>
      </c>
      <c r="I73" s="12" t="str">
        <f t="shared" si="53"/>
        <v>日</v>
      </c>
      <c r="J73" s="12" t="str">
        <f t="shared" si="53"/>
        <v>月</v>
      </c>
      <c r="K73" s="12" t="str">
        <f t="shared" si="53"/>
        <v>火</v>
      </c>
      <c r="L73" s="12" t="str">
        <f t="shared" si="53"/>
        <v>水</v>
      </c>
      <c r="M73" s="12" t="str">
        <f t="shared" si="53"/>
        <v>木</v>
      </c>
      <c r="N73" s="12" t="str">
        <f t="shared" si="53"/>
        <v>金</v>
      </c>
      <c r="O73" s="12" t="str">
        <f t="shared" si="53"/>
        <v>土</v>
      </c>
      <c r="P73" s="12" t="str">
        <f t="shared" si="53"/>
        <v>日</v>
      </c>
      <c r="Q73" s="12" t="str">
        <f t="shared" si="53"/>
        <v>月</v>
      </c>
      <c r="R73" s="12" t="str">
        <f t="shared" si="53"/>
        <v>火</v>
      </c>
      <c r="S73" s="12" t="str">
        <f t="shared" si="53"/>
        <v>水</v>
      </c>
      <c r="T73" s="12" t="str">
        <f t="shared" si="53"/>
        <v>木</v>
      </c>
      <c r="U73" s="12" t="str">
        <f t="shared" si="53"/>
        <v>金</v>
      </c>
      <c r="V73" s="12" t="str">
        <f t="shared" si="53"/>
        <v>土</v>
      </c>
      <c r="W73" s="12" t="str">
        <f t="shared" si="53"/>
        <v>日</v>
      </c>
      <c r="X73" s="12" t="str">
        <f t="shared" si="53"/>
        <v>月</v>
      </c>
      <c r="Y73" s="12" t="str">
        <f t="shared" si="53"/>
        <v>火</v>
      </c>
      <c r="Z73" s="12" t="str">
        <f t="shared" si="53"/>
        <v>水</v>
      </c>
      <c r="AA73" s="12" t="str">
        <f t="shared" si="53"/>
        <v>木</v>
      </c>
      <c r="AB73" s="12" t="str">
        <f t="shared" si="53"/>
        <v>金</v>
      </c>
      <c r="AC73" s="12" t="str">
        <f t="shared" si="53"/>
        <v>土</v>
      </c>
      <c r="AD73" s="12" t="str">
        <f t="shared" si="53"/>
        <v>日</v>
      </c>
      <c r="AE73" s="213"/>
      <c r="AF73" s="214"/>
      <c r="AG73" s="213"/>
      <c r="AH73" s="214"/>
      <c r="AK73" s="50"/>
      <c r="AL73" s="50"/>
    </row>
    <row r="74" spans="1:38" ht="119.25" customHeight="1" x14ac:dyDescent="0.4">
      <c r="A74" s="244"/>
      <c r="B74" s="10" t="s">
        <v>3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213"/>
      <c r="AF74" s="214"/>
      <c r="AG74" s="213"/>
      <c r="AH74" s="214"/>
      <c r="AI74" s="51"/>
      <c r="AJ74" s="51"/>
      <c r="AK74" s="52"/>
      <c r="AL74" s="52"/>
    </row>
    <row r="75" spans="1:38" ht="28.5" customHeight="1" x14ac:dyDescent="0.4">
      <c r="A75" s="244"/>
      <c r="B75" s="9" t="s">
        <v>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16">
        <f>IF(AE70="",0,(COUNTBLANK(C75:AD75))+(COUNTIF(C75:AD75,"0"))+(COUNTIF(C75:AD75,"休"))+(COUNTIF(C75:AD75,"祝")))</f>
        <v>0</v>
      </c>
      <c r="AF75" s="117">
        <f>(COUNTIF(C75:AD75,"休"))+(COUNTIF(C75:AD75,"祝"))</f>
        <v>0</v>
      </c>
      <c r="AG75" s="116">
        <f>IF(AG70="",0,(COUNTBLANK(C76:AD76))+(COUNTIF(C76:AD76,"0"))+(COUNTIF(C76:AD76,"休"))+(COUNTIF(C76:AD76,"代")+(COUNTIF(C76:AD76,"祝"))))</f>
        <v>0</v>
      </c>
      <c r="AH75" s="117">
        <f>(COUNTIF(C76:AD76,"休"))+(COUNTIF(C76:AD76,"代")+(COUNTIF(C76:AD76,"祝")))</f>
        <v>0</v>
      </c>
      <c r="AK75" s="50"/>
      <c r="AL75" s="50"/>
    </row>
    <row r="76" spans="1:38" ht="28.5" customHeight="1" thickBot="1" x14ac:dyDescent="0.45">
      <c r="A76" s="247"/>
      <c r="B76" s="77" t="s">
        <v>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11" t="str">
        <f>IF(AE75=0,"",IFERROR(IF(AK76&gt;0.284,$F$159,IF(AK76&gt;0.249,$F$160,IF(AK76&gt;0.213,$F$161,$F$162))),0))</f>
        <v/>
      </c>
      <c r="AF76" s="212"/>
      <c r="AG76" s="211" t="str">
        <f>IF(AG75=0,"",IFERROR(IF(AL76&gt;0.284,$F$159,IF(AL76&gt;0.249,$F$160,IF(AL76&gt;0.213,$F$161,$F$162))),0))</f>
        <v/>
      </c>
      <c r="AH76" s="212"/>
      <c r="AK76" s="53">
        <f>IFERROR(ROUND(AF75/AE75,3),0)</f>
        <v>0</v>
      </c>
      <c r="AL76" s="54">
        <f>IFERROR(ROUND(AH75/AG75,3),0)</f>
        <v>0</v>
      </c>
    </row>
    <row r="77" spans="1:38" ht="23.25" customHeight="1" x14ac:dyDescent="0.4">
      <c r="A77" s="243" t="s">
        <v>16</v>
      </c>
      <c r="B77" s="118" t="s">
        <v>0</v>
      </c>
      <c r="C77" s="156">
        <f>MONTH($K$7+$AD$10+$AD$10+$AD$10+$AD$10+$AD$10+$AD$10+$AD$10+$AD$10+$AD$10+$AD$10+$AD$10)</f>
        <v>2</v>
      </c>
      <c r="D77" s="156">
        <f>MONTH($K$7+$AD$10+$AD$10+$AD$10+$AD$10+$AD$10+$AD$10+$AD$10+$AD$10+$AD$10+$AD$10+$AD$10+C10)</f>
        <v>2</v>
      </c>
      <c r="E77" s="156">
        <f t="shared" ref="E77:AD77" si="54">MONTH($K$7+$AD$10+$AD$10+$AD$10+$AD$10+$AD$10+$AD$10+$AD$10+$AD$10+$AD$10+$AD$10+$AD$10+D10)</f>
        <v>2</v>
      </c>
      <c r="F77" s="156">
        <f t="shared" si="54"/>
        <v>2</v>
      </c>
      <c r="G77" s="156">
        <f t="shared" si="54"/>
        <v>2</v>
      </c>
      <c r="H77" s="156">
        <f t="shared" si="54"/>
        <v>2</v>
      </c>
      <c r="I77" s="156">
        <f t="shared" si="54"/>
        <v>2</v>
      </c>
      <c r="J77" s="156">
        <f t="shared" si="54"/>
        <v>2</v>
      </c>
      <c r="K77" s="156">
        <f t="shared" si="54"/>
        <v>2</v>
      </c>
      <c r="L77" s="156">
        <f t="shared" si="54"/>
        <v>2</v>
      </c>
      <c r="M77" s="156">
        <f t="shared" si="54"/>
        <v>2</v>
      </c>
      <c r="N77" s="156">
        <f t="shared" si="54"/>
        <v>2</v>
      </c>
      <c r="O77" s="156">
        <f t="shared" si="54"/>
        <v>2</v>
      </c>
      <c r="P77" s="156">
        <f t="shared" si="54"/>
        <v>2</v>
      </c>
      <c r="Q77" s="156">
        <f t="shared" si="54"/>
        <v>2</v>
      </c>
      <c r="R77" s="156">
        <f t="shared" si="54"/>
        <v>2</v>
      </c>
      <c r="S77" s="156">
        <f t="shared" si="54"/>
        <v>2</v>
      </c>
      <c r="T77" s="156">
        <f t="shared" si="54"/>
        <v>2</v>
      </c>
      <c r="U77" s="156">
        <f t="shared" si="54"/>
        <v>2</v>
      </c>
      <c r="V77" s="156">
        <f t="shared" si="54"/>
        <v>2</v>
      </c>
      <c r="W77" s="156">
        <f t="shared" si="54"/>
        <v>2</v>
      </c>
      <c r="X77" s="156">
        <f t="shared" si="54"/>
        <v>2</v>
      </c>
      <c r="Y77" s="156">
        <f t="shared" si="54"/>
        <v>2</v>
      </c>
      <c r="Z77" s="156">
        <f t="shared" si="54"/>
        <v>2</v>
      </c>
      <c r="AA77" s="156">
        <f t="shared" si="54"/>
        <v>2</v>
      </c>
      <c r="AB77" s="156">
        <f t="shared" si="54"/>
        <v>2</v>
      </c>
      <c r="AC77" s="156">
        <f t="shared" si="54"/>
        <v>3</v>
      </c>
      <c r="AD77" s="156">
        <f t="shared" si="54"/>
        <v>3</v>
      </c>
      <c r="AE77" s="213" t="s">
        <v>23</v>
      </c>
      <c r="AF77" s="214" t="s">
        <v>24</v>
      </c>
      <c r="AG77" s="213" t="s">
        <v>23</v>
      </c>
      <c r="AH77" s="214" t="s">
        <v>25</v>
      </c>
      <c r="AK77" s="50"/>
      <c r="AL77" s="50"/>
    </row>
    <row r="78" spans="1:38" ht="23.25" customHeight="1" x14ac:dyDescent="0.4">
      <c r="A78" s="244"/>
      <c r="B78" s="120" t="s">
        <v>1</v>
      </c>
      <c r="C78" s="120">
        <f>DAY($K$7+$AD$10+$AD$10+$AD$10+$AD$10+$AD$10+$AD$10+$AD$10+$AD$10+$AD$10+$AD$10+$AD$10)</f>
        <v>3</v>
      </c>
      <c r="D78" s="120">
        <f>DAY($K$7+$AD$10+$AD$10+$AD$10+$AD$10+$AD$10+$AD$10+$AD$10+$AD$10+$AD$10+$AD$10+$AD$10+C10)</f>
        <v>4</v>
      </c>
      <c r="E78" s="120">
        <f t="shared" ref="E78:AD78" si="55">DAY($K$7+$AD$10+$AD$10+$AD$10+$AD$10+$AD$10+$AD$10+$AD$10+$AD$10+$AD$10+$AD$10+$AD$10+D10)</f>
        <v>5</v>
      </c>
      <c r="F78" s="120">
        <f t="shared" si="55"/>
        <v>6</v>
      </c>
      <c r="G78" s="120">
        <f t="shared" si="55"/>
        <v>7</v>
      </c>
      <c r="H78" s="120">
        <f t="shared" si="55"/>
        <v>8</v>
      </c>
      <c r="I78" s="120">
        <f t="shared" si="55"/>
        <v>9</v>
      </c>
      <c r="J78" s="120">
        <f t="shared" si="55"/>
        <v>10</v>
      </c>
      <c r="K78" s="120">
        <f t="shared" si="55"/>
        <v>11</v>
      </c>
      <c r="L78" s="120">
        <f t="shared" si="55"/>
        <v>12</v>
      </c>
      <c r="M78" s="120">
        <f t="shared" si="55"/>
        <v>13</v>
      </c>
      <c r="N78" s="120">
        <f t="shared" si="55"/>
        <v>14</v>
      </c>
      <c r="O78" s="120">
        <f t="shared" si="55"/>
        <v>15</v>
      </c>
      <c r="P78" s="120">
        <f t="shared" si="55"/>
        <v>16</v>
      </c>
      <c r="Q78" s="120">
        <f t="shared" si="55"/>
        <v>17</v>
      </c>
      <c r="R78" s="120">
        <f t="shared" si="55"/>
        <v>18</v>
      </c>
      <c r="S78" s="120">
        <f t="shared" si="55"/>
        <v>19</v>
      </c>
      <c r="T78" s="120">
        <f t="shared" si="55"/>
        <v>20</v>
      </c>
      <c r="U78" s="120">
        <f t="shared" si="55"/>
        <v>21</v>
      </c>
      <c r="V78" s="120">
        <f t="shared" si="55"/>
        <v>22</v>
      </c>
      <c r="W78" s="120">
        <f t="shared" si="55"/>
        <v>23</v>
      </c>
      <c r="X78" s="120">
        <f t="shared" si="55"/>
        <v>24</v>
      </c>
      <c r="Y78" s="120">
        <f t="shared" si="55"/>
        <v>25</v>
      </c>
      <c r="Z78" s="120">
        <f t="shared" si="55"/>
        <v>26</v>
      </c>
      <c r="AA78" s="120">
        <f t="shared" si="55"/>
        <v>27</v>
      </c>
      <c r="AB78" s="120">
        <f t="shared" si="55"/>
        <v>28</v>
      </c>
      <c r="AC78" s="120">
        <f t="shared" si="55"/>
        <v>1</v>
      </c>
      <c r="AD78" s="120">
        <f t="shared" si="55"/>
        <v>2</v>
      </c>
      <c r="AE78" s="213"/>
      <c r="AF78" s="214"/>
      <c r="AG78" s="213"/>
      <c r="AH78" s="214"/>
      <c r="AK78" s="50"/>
      <c r="AL78" s="50"/>
    </row>
    <row r="79" spans="1:38" ht="23.25" customHeight="1" x14ac:dyDescent="0.4">
      <c r="A79" s="244"/>
      <c r="B79" s="12" t="s">
        <v>2</v>
      </c>
      <c r="C79" s="12" t="str">
        <f>TEXT($K$7+$AD$10+$AD$10+$AD$10+$AD$10+$AD$10+$AD$10+$AD$10+$AD$10+$AD$10+$AD$10+$AD$10,"aaa")</f>
        <v>月</v>
      </c>
      <c r="D79" s="12" t="str">
        <f>TEXT($K$7+$AD$10+$AD$10+$AD$10+$AD$10+$AD$10+$AD$10+$AD$10+$AD$10+$AD$10+$AD$10+$AD$10+C10,"aaa")</f>
        <v>火</v>
      </c>
      <c r="E79" s="12" t="str">
        <f t="shared" ref="E79:AD79" si="56">TEXT($K$7+$AD$10+$AD$10+$AD$10+$AD$10+$AD$10+$AD$10+$AD$10+$AD$10+$AD$10+$AD$10+$AD$10+D10,"aaa")</f>
        <v>水</v>
      </c>
      <c r="F79" s="12" t="str">
        <f t="shared" si="56"/>
        <v>木</v>
      </c>
      <c r="G79" s="12" t="str">
        <f t="shared" si="56"/>
        <v>金</v>
      </c>
      <c r="H79" s="12" t="str">
        <f t="shared" si="56"/>
        <v>土</v>
      </c>
      <c r="I79" s="12" t="str">
        <f t="shared" si="56"/>
        <v>日</v>
      </c>
      <c r="J79" s="12" t="str">
        <f t="shared" si="56"/>
        <v>月</v>
      </c>
      <c r="K79" s="12" t="str">
        <f t="shared" si="56"/>
        <v>火</v>
      </c>
      <c r="L79" s="12" t="str">
        <f t="shared" si="56"/>
        <v>水</v>
      </c>
      <c r="M79" s="12" t="str">
        <f t="shared" si="56"/>
        <v>木</v>
      </c>
      <c r="N79" s="12" t="str">
        <f t="shared" si="56"/>
        <v>金</v>
      </c>
      <c r="O79" s="12" t="str">
        <f t="shared" si="56"/>
        <v>土</v>
      </c>
      <c r="P79" s="12" t="str">
        <f t="shared" si="56"/>
        <v>日</v>
      </c>
      <c r="Q79" s="12" t="str">
        <f t="shared" si="56"/>
        <v>月</v>
      </c>
      <c r="R79" s="12" t="str">
        <f t="shared" si="56"/>
        <v>火</v>
      </c>
      <c r="S79" s="12" t="str">
        <f t="shared" si="56"/>
        <v>水</v>
      </c>
      <c r="T79" s="12" t="str">
        <f t="shared" si="56"/>
        <v>木</v>
      </c>
      <c r="U79" s="12" t="str">
        <f t="shared" si="56"/>
        <v>金</v>
      </c>
      <c r="V79" s="12" t="str">
        <f t="shared" si="56"/>
        <v>土</v>
      </c>
      <c r="W79" s="12" t="str">
        <f t="shared" si="56"/>
        <v>日</v>
      </c>
      <c r="X79" s="12" t="str">
        <f t="shared" si="56"/>
        <v>月</v>
      </c>
      <c r="Y79" s="12" t="str">
        <f t="shared" si="56"/>
        <v>火</v>
      </c>
      <c r="Z79" s="12" t="str">
        <f t="shared" si="56"/>
        <v>水</v>
      </c>
      <c r="AA79" s="12" t="str">
        <f t="shared" si="56"/>
        <v>木</v>
      </c>
      <c r="AB79" s="12" t="str">
        <f t="shared" si="56"/>
        <v>金</v>
      </c>
      <c r="AC79" s="12" t="str">
        <f t="shared" si="56"/>
        <v>土</v>
      </c>
      <c r="AD79" s="12" t="str">
        <f t="shared" si="56"/>
        <v>日</v>
      </c>
      <c r="AE79" s="213"/>
      <c r="AF79" s="214"/>
      <c r="AG79" s="213"/>
      <c r="AH79" s="214"/>
      <c r="AK79" s="50"/>
      <c r="AL79" s="50"/>
    </row>
    <row r="80" spans="1:38" ht="119.25" customHeight="1" x14ac:dyDescent="0.4">
      <c r="A80" s="244"/>
      <c r="B80" s="10" t="s">
        <v>3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213"/>
      <c r="AF80" s="214"/>
      <c r="AG80" s="213"/>
      <c r="AH80" s="214"/>
      <c r="AI80" s="51"/>
      <c r="AJ80" s="51"/>
      <c r="AK80" s="52"/>
      <c r="AL80" s="52"/>
    </row>
    <row r="81" spans="1:38" ht="28.5" customHeight="1" x14ac:dyDescent="0.4">
      <c r="A81" s="244"/>
      <c r="B81" s="9" t="s">
        <v>4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16">
        <f>IF(AE76="",0,(COUNTBLANK(C81:AD81))+(COUNTIF(C81:AD81,"0"))+(COUNTIF(C81:AD81,"休"))+(COUNTIF(C81:AD81,"祝")))</f>
        <v>0</v>
      </c>
      <c r="AF81" s="117">
        <f>(COUNTIF(C81:AD81,"休"))+(COUNTIF(C81:AD81,"祝"))</f>
        <v>0</v>
      </c>
      <c r="AG81" s="116">
        <f>IF(AG76="",0,(COUNTBLANK(C82:AD82))+(COUNTIF(C82:AD82,"0"))+(COUNTIF(C82:AD82,"休"))+(COUNTIF(C82:AD82,"代")+(COUNTIF(C82:AD82,"祝"))))</f>
        <v>0</v>
      </c>
      <c r="AH81" s="117">
        <f>(COUNTIF(C82:AD82,"休"))+(COUNTIF(C82:AD82,"代")+(COUNTIF(C82:AD82,"祝")))</f>
        <v>0</v>
      </c>
      <c r="AK81" s="50"/>
      <c r="AL81" s="50"/>
    </row>
    <row r="82" spans="1:38" ht="28.5" customHeight="1" thickBot="1" x14ac:dyDescent="0.45">
      <c r="A82" s="245"/>
      <c r="B82" s="76" t="s">
        <v>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11" t="str">
        <f>IF(AE81=0,"",IFERROR(IF(AK82&gt;0.284,$F$159,IF(AK82&gt;0.249,$F$160,IF(AK82&gt;0.213,$F$161,$F$162))),0))</f>
        <v/>
      </c>
      <c r="AF82" s="212"/>
      <c r="AG82" s="211" t="str">
        <f>IF(AG81=0,"",IFERROR(IF(AL82&gt;0.284,$F$159,IF(AL82&gt;0.249,$F$160,IF(AL82&gt;0.213,$F$161,$F$162))),0))</f>
        <v/>
      </c>
      <c r="AH82" s="212"/>
      <c r="AK82" s="53">
        <f>IFERROR(ROUND(AF81/AE81,3),0)</f>
        <v>0</v>
      </c>
      <c r="AL82" s="54">
        <f>IFERROR(ROUND(AH81/AG81,3),0)</f>
        <v>0</v>
      </c>
    </row>
    <row r="83" spans="1:38" ht="23.25" customHeight="1" x14ac:dyDescent="0.4">
      <c r="A83" s="246" t="s">
        <v>17</v>
      </c>
      <c r="B83" s="119" t="s">
        <v>0</v>
      </c>
      <c r="C83" s="156">
        <f>MONTH($K$7+$AD$10+$AD$10+$AD$10+$AD$10+$AD$10+$AD$10+$AD$10+$AD$10+$AD$10+$AD$10+$AD$10+$AD$10)</f>
        <v>3</v>
      </c>
      <c r="D83" s="156">
        <f>MONTH($K$7+$AD$10+$AD$10+$AD$10+$AD$10+$AD$10+$AD$10+$AD$10+$AD$10+$AD$10+$AD$10+$AD$10+$AD$10+C10)</f>
        <v>3</v>
      </c>
      <c r="E83" s="156">
        <f t="shared" ref="E83:AD83" si="57">MONTH($K$7+$AD$10+$AD$10+$AD$10+$AD$10+$AD$10+$AD$10+$AD$10+$AD$10+$AD$10+$AD$10+$AD$10+$AD$10+D10)</f>
        <v>3</v>
      </c>
      <c r="F83" s="156">
        <f t="shared" si="57"/>
        <v>3</v>
      </c>
      <c r="G83" s="156">
        <f t="shared" si="57"/>
        <v>3</v>
      </c>
      <c r="H83" s="156">
        <f t="shared" si="57"/>
        <v>3</v>
      </c>
      <c r="I83" s="156">
        <f t="shared" si="57"/>
        <v>3</v>
      </c>
      <c r="J83" s="156">
        <f t="shared" si="57"/>
        <v>3</v>
      </c>
      <c r="K83" s="156">
        <f t="shared" si="57"/>
        <v>3</v>
      </c>
      <c r="L83" s="156">
        <f t="shared" si="57"/>
        <v>3</v>
      </c>
      <c r="M83" s="156">
        <f t="shared" si="57"/>
        <v>3</v>
      </c>
      <c r="N83" s="156">
        <f t="shared" si="57"/>
        <v>3</v>
      </c>
      <c r="O83" s="156">
        <f t="shared" si="57"/>
        <v>3</v>
      </c>
      <c r="P83" s="156">
        <f t="shared" si="57"/>
        <v>3</v>
      </c>
      <c r="Q83" s="156">
        <f t="shared" si="57"/>
        <v>3</v>
      </c>
      <c r="R83" s="156">
        <f t="shared" si="57"/>
        <v>3</v>
      </c>
      <c r="S83" s="156">
        <f t="shared" si="57"/>
        <v>3</v>
      </c>
      <c r="T83" s="156">
        <f t="shared" si="57"/>
        <v>3</v>
      </c>
      <c r="U83" s="156">
        <f t="shared" si="57"/>
        <v>3</v>
      </c>
      <c r="V83" s="156">
        <f t="shared" si="57"/>
        <v>3</v>
      </c>
      <c r="W83" s="156">
        <f t="shared" si="57"/>
        <v>3</v>
      </c>
      <c r="X83" s="156">
        <f t="shared" si="57"/>
        <v>3</v>
      </c>
      <c r="Y83" s="156">
        <f t="shared" si="57"/>
        <v>3</v>
      </c>
      <c r="Z83" s="156">
        <f t="shared" si="57"/>
        <v>3</v>
      </c>
      <c r="AA83" s="156">
        <f t="shared" si="57"/>
        <v>3</v>
      </c>
      <c r="AB83" s="156">
        <f t="shared" si="57"/>
        <v>3</v>
      </c>
      <c r="AC83" s="156">
        <f t="shared" si="57"/>
        <v>3</v>
      </c>
      <c r="AD83" s="156">
        <f t="shared" si="57"/>
        <v>3</v>
      </c>
      <c r="AE83" s="213" t="s">
        <v>23</v>
      </c>
      <c r="AF83" s="214" t="s">
        <v>24</v>
      </c>
      <c r="AG83" s="213" t="s">
        <v>23</v>
      </c>
      <c r="AH83" s="214" t="s">
        <v>25</v>
      </c>
      <c r="AK83" s="50"/>
      <c r="AL83" s="50"/>
    </row>
    <row r="84" spans="1:38" ht="23.25" customHeight="1" x14ac:dyDescent="0.4">
      <c r="A84" s="244"/>
      <c r="B84" s="120" t="s">
        <v>1</v>
      </c>
      <c r="C84" s="120">
        <f>DAY($K$7+$AD$10+$AD$10+$AD$10+$AD$10+$AD$10+$AD$10+$AD$10+$AD$10+$AD$10+$AD$10+$AD$10+$AD$10)</f>
        <v>3</v>
      </c>
      <c r="D84" s="120">
        <f>DAY($K$7+$AD$10+$AD$10+$AD$10+$AD$10+$AD$10+$AD$10+$AD$10+$AD$10+$AD$10+$AD$10+$AD$10+$AD$10+C10)</f>
        <v>4</v>
      </c>
      <c r="E84" s="120">
        <f t="shared" ref="E84:AD84" si="58">DAY($K$7+$AD$10+$AD$10+$AD$10+$AD$10+$AD$10+$AD$10+$AD$10+$AD$10+$AD$10+$AD$10+$AD$10+$AD$10+D10)</f>
        <v>5</v>
      </c>
      <c r="F84" s="120">
        <f t="shared" si="58"/>
        <v>6</v>
      </c>
      <c r="G84" s="120">
        <f t="shared" si="58"/>
        <v>7</v>
      </c>
      <c r="H84" s="120">
        <f t="shared" si="58"/>
        <v>8</v>
      </c>
      <c r="I84" s="120">
        <f t="shared" si="58"/>
        <v>9</v>
      </c>
      <c r="J84" s="120">
        <f t="shared" si="58"/>
        <v>10</v>
      </c>
      <c r="K84" s="120">
        <f t="shared" si="58"/>
        <v>11</v>
      </c>
      <c r="L84" s="120">
        <f t="shared" si="58"/>
        <v>12</v>
      </c>
      <c r="M84" s="120">
        <f t="shared" si="58"/>
        <v>13</v>
      </c>
      <c r="N84" s="120">
        <f t="shared" si="58"/>
        <v>14</v>
      </c>
      <c r="O84" s="120">
        <f t="shared" si="58"/>
        <v>15</v>
      </c>
      <c r="P84" s="120">
        <f t="shared" si="58"/>
        <v>16</v>
      </c>
      <c r="Q84" s="120">
        <f t="shared" si="58"/>
        <v>17</v>
      </c>
      <c r="R84" s="120">
        <f t="shared" si="58"/>
        <v>18</v>
      </c>
      <c r="S84" s="120">
        <f t="shared" si="58"/>
        <v>19</v>
      </c>
      <c r="T84" s="120">
        <f t="shared" si="58"/>
        <v>20</v>
      </c>
      <c r="U84" s="120">
        <f t="shared" si="58"/>
        <v>21</v>
      </c>
      <c r="V84" s="120">
        <f t="shared" si="58"/>
        <v>22</v>
      </c>
      <c r="W84" s="120">
        <f t="shared" si="58"/>
        <v>23</v>
      </c>
      <c r="X84" s="120">
        <f t="shared" si="58"/>
        <v>24</v>
      </c>
      <c r="Y84" s="120">
        <f t="shared" si="58"/>
        <v>25</v>
      </c>
      <c r="Z84" s="120">
        <f t="shared" si="58"/>
        <v>26</v>
      </c>
      <c r="AA84" s="120">
        <f t="shared" si="58"/>
        <v>27</v>
      </c>
      <c r="AB84" s="120">
        <f t="shared" si="58"/>
        <v>28</v>
      </c>
      <c r="AC84" s="120">
        <f t="shared" si="58"/>
        <v>29</v>
      </c>
      <c r="AD84" s="120">
        <f t="shared" si="58"/>
        <v>30</v>
      </c>
      <c r="AE84" s="213"/>
      <c r="AF84" s="214"/>
      <c r="AG84" s="213"/>
      <c r="AH84" s="214"/>
      <c r="AK84" s="50"/>
      <c r="AL84" s="50"/>
    </row>
    <row r="85" spans="1:38" ht="23.25" customHeight="1" x14ac:dyDescent="0.4">
      <c r="A85" s="244"/>
      <c r="B85" s="12" t="s">
        <v>2</v>
      </c>
      <c r="C85" s="12" t="str">
        <f>TEXT($K$7+$AD$10+$AD$10+$AD$10+$AD$10+$AD$10+$AD$10+$AD$10+$AD$10+$AD$10+$AD$10+$AD$10+$AD$10,"aaa")</f>
        <v>月</v>
      </c>
      <c r="D85" s="12" t="str">
        <f>TEXT($K$7+$AD$10+$AD$10+$AD$10+$AD$10+$AD$10+$AD$10+$AD$10+$AD$10+$AD$10+$AD$10+$AD$10+$AD$10+C10,"aaa")</f>
        <v>火</v>
      </c>
      <c r="E85" s="12" t="str">
        <f t="shared" ref="E85:AD85" si="59">TEXT($K$7+$AD$10+$AD$10+$AD$10+$AD$10+$AD$10+$AD$10+$AD$10+$AD$10+$AD$10+$AD$10+$AD$10+$AD$10+D10,"aaa")</f>
        <v>水</v>
      </c>
      <c r="F85" s="12" t="str">
        <f t="shared" si="59"/>
        <v>木</v>
      </c>
      <c r="G85" s="12" t="str">
        <f t="shared" si="59"/>
        <v>金</v>
      </c>
      <c r="H85" s="12" t="str">
        <f t="shared" si="59"/>
        <v>土</v>
      </c>
      <c r="I85" s="12" t="str">
        <f t="shared" si="59"/>
        <v>日</v>
      </c>
      <c r="J85" s="12" t="str">
        <f t="shared" si="59"/>
        <v>月</v>
      </c>
      <c r="K85" s="12" t="str">
        <f t="shared" si="59"/>
        <v>火</v>
      </c>
      <c r="L85" s="12" t="str">
        <f t="shared" si="59"/>
        <v>水</v>
      </c>
      <c r="M85" s="12" t="str">
        <f t="shared" si="59"/>
        <v>木</v>
      </c>
      <c r="N85" s="12" t="str">
        <f t="shared" si="59"/>
        <v>金</v>
      </c>
      <c r="O85" s="12" t="str">
        <f t="shared" si="59"/>
        <v>土</v>
      </c>
      <c r="P85" s="12" t="str">
        <f t="shared" si="59"/>
        <v>日</v>
      </c>
      <c r="Q85" s="12" t="str">
        <f t="shared" si="59"/>
        <v>月</v>
      </c>
      <c r="R85" s="12" t="str">
        <f t="shared" si="59"/>
        <v>火</v>
      </c>
      <c r="S85" s="12" t="str">
        <f t="shared" si="59"/>
        <v>水</v>
      </c>
      <c r="T85" s="12" t="str">
        <f t="shared" si="59"/>
        <v>木</v>
      </c>
      <c r="U85" s="12" t="str">
        <f t="shared" si="59"/>
        <v>金</v>
      </c>
      <c r="V85" s="12" t="str">
        <f t="shared" si="59"/>
        <v>土</v>
      </c>
      <c r="W85" s="12" t="str">
        <f t="shared" si="59"/>
        <v>日</v>
      </c>
      <c r="X85" s="12" t="str">
        <f t="shared" si="59"/>
        <v>月</v>
      </c>
      <c r="Y85" s="12" t="str">
        <f t="shared" si="59"/>
        <v>火</v>
      </c>
      <c r="Z85" s="12" t="str">
        <f t="shared" si="59"/>
        <v>水</v>
      </c>
      <c r="AA85" s="12" t="str">
        <f t="shared" si="59"/>
        <v>木</v>
      </c>
      <c r="AB85" s="12" t="str">
        <f t="shared" si="59"/>
        <v>金</v>
      </c>
      <c r="AC85" s="12" t="str">
        <f t="shared" si="59"/>
        <v>土</v>
      </c>
      <c r="AD85" s="12" t="str">
        <f t="shared" si="59"/>
        <v>日</v>
      </c>
      <c r="AE85" s="213"/>
      <c r="AF85" s="214"/>
      <c r="AG85" s="213"/>
      <c r="AH85" s="214"/>
      <c r="AK85" s="50"/>
      <c r="AL85" s="50"/>
    </row>
    <row r="86" spans="1:38" ht="119.25" customHeight="1" x14ac:dyDescent="0.4">
      <c r="A86" s="244"/>
      <c r="B86" s="10" t="s">
        <v>3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213"/>
      <c r="AF86" s="214"/>
      <c r="AG86" s="213"/>
      <c r="AH86" s="214"/>
      <c r="AI86" s="51"/>
      <c r="AJ86" s="51"/>
      <c r="AK86" s="52"/>
      <c r="AL86" s="52"/>
    </row>
    <row r="87" spans="1:38" ht="28.5" customHeight="1" x14ac:dyDescent="0.4">
      <c r="A87" s="244"/>
      <c r="B87" s="9" t="s">
        <v>4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16">
        <f>IF(AE82="",0,(COUNTBLANK(C87:AD87))+(COUNTIF(C87:AD87,"0"))+(COUNTIF(C87:AD87,"休"))+(COUNTIF(C87:AD87,"祝")))</f>
        <v>0</v>
      </c>
      <c r="AF87" s="117">
        <f>(COUNTIF(C87:AD87,"休"))+(COUNTIF(C87:AD87,"祝"))</f>
        <v>0</v>
      </c>
      <c r="AG87" s="116">
        <f>IF(AG82="",0,(COUNTBLANK(C88:AD88))+(COUNTIF(C88:AD88,"0"))+(COUNTIF(C88:AD88,"休"))+(COUNTIF(C88:AD88,"代")+(COUNTIF(C88:AD88,"祝"))))</f>
        <v>0</v>
      </c>
      <c r="AH87" s="117">
        <f>(COUNTIF(C88:AD88,"休"))+(COUNTIF(C88:AD88,"代")+(COUNTIF(C88:AD88,"祝")))</f>
        <v>0</v>
      </c>
      <c r="AK87" s="50"/>
      <c r="AL87" s="50"/>
    </row>
    <row r="88" spans="1:38" ht="28.5" customHeight="1" thickBot="1" x14ac:dyDescent="0.45">
      <c r="A88" s="247"/>
      <c r="B88" s="77" t="s">
        <v>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11" t="str">
        <f>IF(AE87=0,"",IFERROR(IF(AK88&gt;0.284,$F$159,IF(AK88&gt;0.249,$F$160,IF(AK88&gt;0.213,$F$161,$F$162))),0))</f>
        <v/>
      </c>
      <c r="AF88" s="212"/>
      <c r="AG88" s="211" t="str">
        <f>IF(AG87=0,"",IFERROR(IF(AL88&gt;0.284,$F$159,IF(AL88&gt;0.249,$F$160,IF(AL88&gt;0.213,$F$161,$F$162))),0))</f>
        <v/>
      </c>
      <c r="AH88" s="212"/>
      <c r="AK88" s="53">
        <f>IFERROR(ROUND(AF87/AE87,3),0)</f>
        <v>0</v>
      </c>
      <c r="AL88" s="54">
        <f>IFERROR(ROUND(AH87/AG87,3),0)</f>
        <v>0</v>
      </c>
    </row>
    <row r="89" spans="1:38" ht="23.25" customHeight="1" x14ac:dyDescent="0.4">
      <c r="A89" s="243" t="s">
        <v>18</v>
      </c>
      <c r="B89" s="118" t="s">
        <v>0</v>
      </c>
      <c r="C89" s="156">
        <f>MONTH($K$7+$AD$10+$AD$10+$AD$10+$AD$10+$AD$10+$AD$10+$AD$10+$AD$10+$AD$10+$AD$10+$AD$10+$AD$10+$AD$10)</f>
        <v>3</v>
      </c>
      <c r="D89" s="156">
        <f>MONTH($K$7+$AD$10+$AD$10+$AD$10+$AD$10+$AD$10+$AD$10+$AD$10+$AD$10+$AD$10+$AD$10+$AD$10+$AD$10+$AD$10+C10)</f>
        <v>4</v>
      </c>
      <c r="E89" s="156">
        <f t="shared" ref="E89:AD89" si="60">MONTH($K$7+$AD$10+$AD$10+$AD$10+$AD$10+$AD$10+$AD$10+$AD$10+$AD$10+$AD$10+$AD$10+$AD$10+$AD$10+$AD$10+D10)</f>
        <v>4</v>
      </c>
      <c r="F89" s="156">
        <f t="shared" si="60"/>
        <v>4</v>
      </c>
      <c r="G89" s="156">
        <f t="shared" si="60"/>
        <v>4</v>
      </c>
      <c r="H89" s="156">
        <f t="shared" si="60"/>
        <v>4</v>
      </c>
      <c r="I89" s="156">
        <f t="shared" si="60"/>
        <v>4</v>
      </c>
      <c r="J89" s="156">
        <f t="shared" si="60"/>
        <v>4</v>
      </c>
      <c r="K89" s="156">
        <f t="shared" si="60"/>
        <v>4</v>
      </c>
      <c r="L89" s="156">
        <f t="shared" si="60"/>
        <v>4</v>
      </c>
      <c r="M89" s="156">
        <f t="shared" si="60"/>
        <v>4</v>
      </c>
      <c r="N89" s="156">
        <f t="shared" si="60"/>
        <v>4</v>
      </c>
      <c r="O89" s="156">
        <f t="shared" si="60"/>
        <v>4</v>
      </c>
      <c r="P89" s="156">
        <f t="shared" si="60"/>
        <v>4</v>
      </c>
      <c r="Q89" s="156">
        <f t="shared" si="60"/>
        <v>4</v>
      </c>
      <c r="R89" s="156">
        <f t="shared" si="60"/>
        <v>4</v>
      </c>
      <c r="S89" s="156">
        <f t="shared" si="60"/>
        <v>4</v>
      </c>
      <c r="T89" s="156">
        <f t="shared" si="60"/>
        <v>4</v>
      </c>
      <c r="U89" s="156">
        <f t="shared" si="60"/>
        <v>4</v>
      </c>
      <c r="V89" s="156">
        <f t="shared" si="60"/>
        <v>4</v>
      </c>
      <c r="W89" s="156">
        <f t="shared" si="60"/>
        <v>4</v>
      </c>
      <c r="X89" s="156">
        <f t="shared" si="60"/>
        <v>4</v>
      </c>
      <c r="Y89" s="156">
        <f t="shared" si="60"/>
        <v>4</v>
      </c>
      <c r="Z89" s="156">
        <f t="shared" si="60"/>
        <v>4</v>
      </c>
      <c r="AA89" s="156">
        <f t="shared" si="60"/>
        <v>4</v>
      </c>
      <c r="AB89" s="156">
        <f t="shared" si="60"/>
        <v>4</v>
      </c>
      <c r="AC89" s="156">
        <f t="shared" si="60"/>
        <v>4</v>
      </c>
      <c r="AD89" s="156">
        <f t="shared" si="60"/>
        <v>4</v>
      </c>
      <c r="AE89" s="213" t="s">
        <v>23</v>
      </c>
      <c r="AF89" s="214" t="s">
        <v>24</v>
      </c>
      <c r="AG89" s="213" t="s">
        <v>23</v>
      </c>
      <c r="AH89" s="214" t="s">
        <v>25</v>
      </c>
      <c r="AK89" s="50"/>
      <c r="AL89" s="50"/>
    </row>
    <row r="90" spans="1:38" ht="23.25" customHeight="1" x14ac:dyDescent="0.4">
      <c r="A90" s="244"/>
      <c r="B90" s="120" t="s">
        <v>1</v>
      </c>
      <c r="C90" s="120">
        <f>DAY($K$7+$AD$10+$AD$10+$AD$10+$AD$10+$AD$10+$AD$10+$AD$10+$AD$10+$AD$10+$AD$10+$AD$10+$AD$10+$AD$10)</f>
        <v>31</v>
      </c>
      <c r="D90" s="120">
        <f>DAY($K$7+$AD$10+$AD$10+$AD$10+$AD$10+$AD$10+$AD$10+$AD$10+$AD$10+$AD$10+$AD$10+$AD$10+$AD$10+$AD$10+C10)</f>
        <v>1</v>
      </c>
      <c r="E90" s="120">
        <f t="shared" ref="E90:AD90" si="61">DAY($K$7+$AD$10+$AD$10+$AD$10+$AD$10+$AD$10+$AD$10+$AD$10+$AD$10+$AD$10+$AD$10+$AD$10+$AD$10+$AD$10+D10)</f>
        <v>2</v>
      </c>
      <c r="F90" s="120">
        <f t="shared" si="61"/>
        <v>3</v>
      </c>
      <c r="G90" s="120">
        <f t="shared" si="61"/>
        <v>4</v>
      </c>
      <c r="H90" s="120">
        <f t="shared" si="61"/>
        <v>5</v>
      </c>
      <c r="I90" s="120">
        <f t="shared" si="61"/>
        <v>6</v>
      </c>
      <c r="J90" s="120">
        <f t="shared" si="61"/>
        <v>7</v>
      </c>
      <c r="K90" s="120">
        <f t="shared" si="61"/>
        <v>8</v>
      </c>
      <c r="L90" s="120">
        <f t="shared" si="61"/>
        <v>9</v>
      </c>
      <c r="M90" s="120">
        <f t="shared" si="61"/>
        <v>10</v>
      </c>
      <c r="N90" s="120">
        <f t="shared" si="61"/>
        <v>11</v>
      </c>
      <c r="O90" s="120">
        <f t="shared" si="61"/>
        <v>12</v>
      </c>
      <c r="P90" s="120">
        <f t="shared" si="61"/>
        <v>13</v>
      </c>
      <c r="Q90" s="120">
        <f t="shared" si="61"/>
        <v>14</v>
      </c>
      <c r="R90" s="120">
        <f t="shared" si="61"/>
        <v>15</v>
      </c>
      <c r="S90" s="120">
        <f t="shared" si="61"/>
        <v>16</v>
      </c>
      <c r="T90" s="120">
        <f t="shared" si="61"/>
        <v>17</v>
      </c>
      <c r="U90" s="120">
        <f t="shared" si="61"/>
        <v>18</v>
      </c>
      <c r="V90" s="120">
        <f t="shared" si="61"/>
        <v>19</v>
      </c>
      <c r="W90" s="120">
        <f t="shared" si="61"/>
        <v>20</v>
      </c>
      <c r="X90" s="120">
        <f t="shared" si="61"/>
        <v>21</v>
      </c>
      <c r="Y90" s="120">
        <f t="shared" si="61"/>
        <v>22</v>
      </c>
      <c r="Z90" s="120">
        <f t="shared" si="61"/>
        <v>23</v>
      </c>
      <c r="AA90" s="120">
        <f t="shared" si="61"/>
        <v>24</v>
      </c>
      <c r="AB90" s="120">
        <f t="shared" si="61"/>
        <v>25</v>
      </c>
      <c r="AC90" s="120">
        <f t="shared" si="61"/>
        <v>26</v>
      </c>
      <c r="AD90" s="120">
        <f t="shared" si="61"/>
        <v>27</v>
      </c>
      <c r="AE90" s="213"/>
      <c r="AF90" s="214"/>
      <c r="AG90" s="213"/>
      <c r="AH90" s="214"/>
      <c r="AK90" s="50"/>
      <c r="AL90" s="50"/>
    </row>
    <row r="91" spans="1:38" ht="23.25" customHeight="1" x14ac:dyDescent="0.4">
      <c r="A91" s="244"/>
      <c r="B91" s="12" t="s">
        <v>2</v>
      </c>
      <c r="C91" s="12" t="str">
        <f>TEXT($K$7+$AD$10+$AD$10+$AD$10+$AD$10+$AD$10+$AD$10+$AD$10+$AD$10+$AD$10+$AD$10+$AD$10+$AD$10+$AD$10,"aaa")</f>
        <v>月</v>
      </c>
      <c r="D91" s="12" t="str">
        <f>TEXT($K$7+$AD$10+$AD$10+$AD$10+$AD$10+$AD$10+$AD$10+$AD$10+$AD$10+$AD$10+$AD$10+$AD$10+$AD$10+$AD$10+C10,"aaa")</f>
        <v>火</v>
      </c>
      <c r="E91" s="12" t="str">
        <f t="shared" ref="E91:AD91" si="62">TEXT($K$7+$AD$10+$AD$10+$AD$10+$AD$10+$AD$10+$AD$10+$AD$10+$AD$10+$AD$10+$AD$10+$AD$10+$AD$10+$AD$10+D10,"aaa")</f>
        <v>水</v>
      </c>
      <c r="F91" s="12" t="str">
        <f t="shared" si="62"/>
        <v>木</v>
      </c>
      <c r="G91" s="12" t="str">
        <f t="shared" si="62"/>
        <v>金</v>
      </c>
      <c r="H91" s="12" t="str">
        <f t="shared" si="62"/>
        <v>土</v>
      </c>
      <c r="I91" s="12" t="str">
        <f t="shared" si="62"/>
        <v>日</v>
      </c>
      <c r="J91" s="12" t="str">
        <f t="shared" si="62"/>
        <v>月</v>
      </c>
      <c r="K91" s="12" t="str">
        <f t="shared" si="62"/>
        <v>火</v>
      </c>
      <c r="L91" s="12" t="str">
        <f t="shared" si="62"/>
        <v>水</v>
      </c>
      <c r="M91" s="12" t="str">
        <f t="shared" si="62"/>
        <v>木</v>
      </c>
      <c r="N91" s="12" t="str">
        <f t="shared" si="62"/>
        <v>金</v>
      </c>
      <c r="O91" s="12" t="str">
        <f t="shared" si="62"/>
        <v>土</v>
      </c>
      <c r="P91" s="12" t="str">
        <f t="shared" si="62"/>
        <v>日</v>
      </c>
      <c r="Q91" s="12" t="str">
        <f t="shared" si="62"/>
        <v>月</v>
      </c>
      <c r="R91" s="12" t="str">
        <f t="shared" si="62"/>
        <v>火</v>
      </c>
      <c r="S91" s="12" t="str">
        <f t="shared" si="62"/>
        <v>水</v>
      </c>
      <c r="T91" s="12" t="str">
        <f t="shared" si="62"/>
        <v>木</v>
      </c>
      <c r="U91" s="12" t="str">
        <f t="shared" si="62"/>
        <v>金</v>
      </c>
      <c r="V91" s="12" t="str">
        <f t="shared" si="62"/>
        <v>土</v>
      </c>
      <c r="W91" s="12" t="str">
        <f t="shared" si="62"/>
        <v>日</v>
      </c>
      <c r="X91" s="12" t="str">
        <f t="shared" si="62"/>
        <v>月</v>
      </c>
      <c r="Y91" s="12" t="str">
        <f t="shared" si="62"/>
        <v>火</v>
      </c>
      <c r="Z91" s="12" t="str">
        <f t="shared" si="62"/>
        <v>水</v>
      </c>
      <c r="AA91" s="12" t="str">
        <f t="shared" si="62"/>
        <v>木</v>
      </c>
      <c r="AB91" s="12" t="str">
        <f t="shared" si="62"/>
        <v>金</v>
      </c>
      <c r="AC91" s="12" t="str">
        <f t="shared" si="62"/>
        <v>土</v>
      </c>
      <c r="AD91" s="12" t="str">
        <f t="shared" si="62"/>
        <v>日</v>
      </c>
      <c r="AE91" s="213"/>
      <c r="AF91" s="214"/>
      <c r="AG91" s="213"/>
      <c r="AH91" s="214"/>
      <c r="AK91" s="50"/>
      <c r="AL91" s="50"/>
    </row>
    <row r="92" spans="1:38" ht="119.25" customHeight="1" x14ac:dyDescent="0.4">
      <c r="A92" s="244"/>
      <c r="B92" s="10" t="s">
        <v>3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213"/>
      <c r="AF92" s="214"/>
      <c r="AG92" s="213"/>
      <c r="AH92" s="214"/>
      <c r="AI92" s="51"/>
      <c r="AJ92" s="51"/>
      <c r="AK92" s="52"/>
      <c r="AL92" s="52"/>
    </row>
    <row r="93" spans="1:38" ht="28.5" customHeight="1" x14ac:dyDescent="0.4">
      <c r="A93" s="244"/>
      <c r="B93" s="9" t="s">
        <v>4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16">
        <f>IF(AE88="",0,(COUNTBLANK(C93:AD93))+(COUNTIF(C93:AD93,"0"))+(COUNTIF(C93:AD93,"休"))+(COUNTIF(C93:AD93,"祝")))</f>
        <v>0</v>
      </c>
      <c r="AF93" s="117">
        <f>(COUNTIF(C93:AD93,"休"))+(COUNTIF(C93:AD93,"祝"))</f>
        <v>0</v>
      </c>
      <c r="AG93" s="116">
        <f>IF(AG88="",0,(COUNTBLANK(C94:AD94))+(COUNTIF(C94:AD94,"0"))+(COUNTIF(C94:AD94,"休"))+(COUNTIF(C94:AD94,"代")+(COUNTIF(C94:AD94,"祝"))))</f>
        <v>0</v>
      </c>
      <c r="AH93" s="117">
        <f>(COUNTIF(C94:AD94,"休"))+(COUNTIF(C94:AD94,"代")+(COUNTIF(C94:AD94,"祝")))</f>
        <v>0</v>
      </c>
      <c r="AK93" s="50"/>
      <c r="AL93" s="50"/>
    </row>
    <row r="94" spans="1:38" ht="28.5" customHeight="1" thickBot="1" x14ac:dyDescent="0.45">
      <c r="A94" s="245"/>
      <c r="B94" s="76" t="s">
        <v>5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11" t="str">
        <f>IF(AE93=0,"",IFERROR(IF(AK94&gt;0.284,$F$159,IF(AK94&gt;0.249,$F$160,IF(AK94&gt;0.213,$F$161,$F$162))),0))</f>
        <v/>
      </c>
      <c r="AF94" s="212"/>
      <c r="AG94" s="211" t="str">
        <f>IF(AG93=0,"",IFERROR(IF(AL94&gt;0.284,$F$159,IF(AL94&gt;0.249,$F$160,IF(AL94&gt;0.213,$F$161,$F$162))),0))</f>
        <v/>
      </c>
      <c r="AH94" s="212"/>
      <c r="AK94" s="53">
        <f>IFERROR(ROUND(AF93/AE93,3),0)</f>
        <v>0</v>
      </c>
      <c r="AL94" s="54">
        <f>IFERROR(ROUND(AH93/AG93,3),0)</f>
        <v>0</v>
      </c>
    </row>
    <row r="95" spans="1:38" ht="23.25" customHeight="1" x14ac:dyDescent="0.4">
      <c r="A95" s="243" t="s">
        <v>91</v>
      </c>
      <c r="B95" s="118" t="s">
        <v>0</v>
      </c>
      <c r="C95" s="156">
        <f>MONTH($K$7+$AD$10+$AD$10+$AD$10+$AD$10+$AD$10+$AD$10+$AD$10+$AD$10+$AD$10+$AD$10+$AD$10+$AD$10+$AD$10+$AD$10)</f>
        <v>4</v>
      </c>
      <c r="D95" s="156">
        <f>MONTH($K$7+$AD$10+$AD$10+$AD$10+$AD$10+$AD$10+$AD$10+$AD$10+$AD$10+$AD$10+$AD$10+$AD$10+$AD$10+$AD$10+$AD$10+C10)</f>
        <v>4</v>
      </c>
      <c r="E95" s="156">
        <f t="shared" ref="E95:AD95" si="63">MONTH($K$7+$AD$10+$AD$10+$AD$10+$AD$10+$AD$10+$AD$10+$AD$10+$AD$10+$AD$10+$AD$10+$AD$10+$AD$10+$AD$10+$AD$10+D10)</f>
        <v>4</v>
      </c>
      <c r="F95" s="156">
        <f t="shared" si="63"/>
        <v>5</v>
      </c>
      <c r="G95" s="156">
        <f t="shared" si="63"/>
        <v>5</v>
      </c>
      <c r="H95" s="156">
        <f t="shared" si="63"/>
        <v>5</v>
      </c>
      <c r="I95" s="156">
        <f t="shared" si="63"/>
        <v>5</v>
      </c>
      <c r="J95" s="156">
        <f t="shared" si="63"/>
        <v>5</v>
      </c>
      <c r="K95" s="156">
        <f t="shared" si="63"/>
        <v>5</v>
      </c>
      <c r="L95" s="156">
        <f t="shared" si="63"/>
        <v>5</v>
      </c>
      <c r="M95" s="156">
        <f t="shared" si="63"/>
        <v>5</v>
      </c>
      <c r="N95" s="156">
        <f t="shared" si="63"/>
        <v>5</v>
      </c>
      <c r="O95" s="156">
        <f t="shared" si="63"/>
        <v>5</v>
      </c>
      <c r="P95" s="156">
        <f t="shared" si="63"/>
        <v>5</v>
      </c>
      <c r="Q95" s="156">
        <f t="shared" si="63"/>
        <v>5</v>
      </c>
      <c r="R95" s="156">
        <f t="shared" si="63"/>
        <v>5</v>
      </c>
      <c r="S95" s="156">
        <f t="shared" si="63"/>
        <v>5</v>
      </c>
      <c r="T95" s="156">
        <f t="shared" si="63"/>
        <v>5</v>
      </c>
      <c r="U95" s="156">
        <f t="shared" si="63"/>
        <v>5</v>
      </c>
      <c r="V95" s="156">
        <f t="shared" si="63"/>
        <v>5</v>
      </c>
      <c r="W95" s="156">
        <f t="shared" si="63"/>
        <v>5</v>
      </c>
      <c r="X95" s="156">
        <f t="shared" si="63"/>
        <v>5</v>
      </c>
      <c r="Y95" s="156">
        <f t="shared" si="63"/>
        <v>5</v>
      </c>
      <c r="Z95" s="156">
        <f t="shared" si="63"/>
        <v>5</v>
      </c>
      <c r="AA95" s="156">
        <f t="shared" si="63"/>
        <v>5</v>
      </c>
      <c r="AB95" s="156">
        <f t="shared" si="63"/>
        <v>5</v>
      </c>
      <c r="AC95" s="156">
        <f t="shared" si="63"/>
        <v>5</v>
      </c>
      <c r="AD95" s="156">
        <f t="shared" si="63"/>
        <v>5</v>
      </c>
      <c r="AE95" s="213" t="s">
        <v>23</v>
      </c>
      <c r="AF95" s="214" t="s">
        <v>24</v>
      </c>
      <c r="AG95" s="213" t="s">
        <v>23</v>
      </c>
      <c r="AH95" s="214" t="s">
        <v>25</v>
      </c>
      <c r="AK95" s="50"/>
      <c r="AL95" s="50"/>
    </row>
    <row r="96" spans="1:38" ht="23.25" customHeight="1" x14ac:dyDescent="0.4">
      <c r="A96" s="244"/>
      <c r="B96" s="120" t="s">
        <v>1</v>
      </c>
      <c r="C96" s="120">
        <f>DAY($K$7+$AD$10+$AD$10+$AD$10+$AD$10+$AD$10+$AD$10+$AD$10+$AD$10+$AD$10+$AD$10+$AD$10+$AD$10+$AD$10+$AD$10)</f>
        <v>28</v>
      </c>
      <c r="D96" s="120">
        <f>DAY($K$7+$AD$10+$AD$10+$AD$10+$AD$10+$AD$10+$AD$10+$AD$10+$AD$10+$AD$10+$AD$10+$AD$10+$AD$10+$AD$10+$AD$10+C10)</f>
        <v>29</v>
      </c>
      <c r="E96" s="120">
        <f t="shared" ref="E96:AD96" si="64">DAY($K$7+$AD$10+$AD$10+$AD$10+$AD$10+$AD$10+$AD$10+$AD$10+$AD$10+$AD$10+$AD$10+$AD$10+$AD$10+$AD$10+$AD$10+D10)</f>
        <v>30</v>
      </c>
      <c r="F96" s="120">
        <f t="shared" si="64"/>
        <v>1</v>
      </c>
      <c r="G96" s="120">
        <f t="shared" si="64"/>
        <v>2</v>
      </c>
      <c r="H96" s="120">
        <f t="shared" si="64"/>
        <v>3</v>
      </c>
      <c r="I96" s="120">
        <f t="shared" si="64"/>
        <v>4</v>
      </c>
      <c r="J96" s="120">
        <f t="shared" si="64"/>
        <v>5</v>
      </c>
      <c r="K96" s="120">
        <f t="shared" si="64"/>
        <v>6</v>
      </c>
      <c r="L96" s="120">
        <f t="shared" si="64"/>
        <v>7</v>
      </c>
      <c r="M96" s="120">
        <f t="shared" si="64"/>
        <v>8</v>
      </c>
      <c r="N96" s="120">
        <f t="shared" si="64"/>
        <v>9</v>
      </c>
      <c r="O96" s="120">
        <f t="shared" si="64"/>
        <v>10</v>
      </c>
      <c r="P96" s="120">
        <f t="shared" si="64"/>
        <v>11</v>
      </c>
      <c r="Q96" s="120">
        <f t="shared" si="64"/>
        <v>12</v>
      </c>
      <c r="R96" s="120">
        <f t="shared" si="64"/>
        <v>13</v>
      </c>
      <c r="S96" s="120">
        <f t="shared" si="64"/>
        <v>14</v>
      </c>
      <c r="T96" s="120">
        <f t="shared" si="64"/>
        <v>15</v>
      </c>
      <c r="U96" s="120">
        <f t="shared" si="64"/>
        <v>16</v>
      </c>
      <c r="V96" s="120">
        <f t="shared" si="64"/>
        <v>17</v>
      </c>
      <c r="W96" s="120">
        <f t="shared" si="64"/>
        <v>18</v>
      </c>
      <c r="X96" s="120">
        <f t="shared" si="64"/>
        <v>19</v>
      </c>
      <c r="Y96" s="120">
        <f t="shared" si="64"/>
        <v>20</v>
      </c>
      <c r="Z96" s="120">
        <f t="shared" si="64"/>
        <v>21</v>
      </c>
      <c r="AA96" s="120">
        <f t="shared" si="64"/>
        <v>22</v>
      </c>
      <c r="AB96" s="120">
        <f t="shared" si="64"/>
        <v>23</v>
      </c>
      <c r="AC96" s="120">
        <f t="shared" si="64"/>
        <v>24</v>
      </c>
      <c r="AD96" s="120">
        <f t="shared" si="64"/>
        <v>25</v>
      </c>
      <c r="AE96" s="213"/>
      <c r="AF96" s="214"/>
      <c r="AG96" s="213"/>
      <c r="AH96" s="214"/>
      <c r="AK96" s="50"/>
      <c r="AL96" s="50"/>
    </row>
    <row r="97" spans="1:38" ht="23.25" customHeight="1" x14ac:dyDescent="0.4">
      <c r="A97" s="244"/>
      <c r="B97" s="12" t="s">
        <v>2</v>
      </c>
      <c r="C97" s="12" t="str">
        <f>TEXT($K$7+$AD$10+$AD$10+$AD$10+$AD$10+$AD$10+$AD$10+$AD$10+$AD$10+$AD$10+$AD$10+$AD$10+$AD$10+$AD$10+$AD$10,"aaa")</f>
        <v>月</v>
      </c>
      <c r="D97" s="12" t="str">
        <f>TEXT($K$7+$AD$10+$AD$10+$AD$10+$AD$10+$AD$10+$AD$10+$AD$10+$AD$10+$AD$10+$AD$10+$AD$10+$AD$10+$AD$10+$AD$10+C10,"aaa")</f>
        <v>火</v>
      </c>
      <c r="E97" s="12" t="str">
        <f t="shared" ref="E97:AD97" si="65">TEXT($K$7+$AD$10+$AD$10+$AD$10+$AD$10+$AD$10+$AD$10+$AD$10+$AD$10+$AD$10+$AD$10+$AD$10+$AD$10+$AD$10+$AD$10+D10,"aaa")</f>
        <v>水</v>
      </c>
      <c r="F97" s="12" t="str">
        <f t="shared" si="65"/>
        <v>木</v>
      </c>
      <c r="G97" s="12" t="str">
        <f t="shared" si="65"/>
        <v>金</v>
      </c>
      <c r="H97" s="12" t="str">
        <f t="shared" si="65"/>
        <v>土</v>
      </c>
      <c r="I97" s="12" t="str">
        <f t="shared" si="65"/>
        <v>日</v>
      </c>
      <c r="J97" s="12" t="str">
        <f t="shared" si="65"/>
        <v>月</v>
      </c>
      <c r="K97" s="12" t="str">
        <f t="shared" si="65"/>
        <v>火</v>
      </c>
      <c r="L97" s="12" t="str">
        <f t="shared" si="65"/>
        <v>水</v>
      </c>
      <c r="M97" s="12" t="str">
        <f t="shared" si="65"/>
        <v>木</v>
      </c>
      <c r="N97" s="12" t="str">
        <f t="shared" si="65"/>
        <v>金</v>
      </c>
      <c r="O97" s="12" t="str">
        <f t="shared" si="65"/>
        <v>土</v>
      </c>
      <c r="P97" s="12" t="str">
        <f t="shared" si="65"/>
        <v>日</v>
      </c>
      <c r="Q97" s="12" t="str">
        <f t="shared" si="65"/>
        <v>月</v>
      </c>
      <c r="R97" s="12" t="str">
        <f t="shared" si="65"/>
        <v>火</v>
      </c>
      <c r="S97" s="12" t="str">
        <f t="shared" si="65"/>
        <v>水</v>
      </c>
      <c r="T97" s="12" t="str">
        <f t="shared" si="65"/>
        <v>木</v>
      </c>
      <c r="U97" s="12" t="str">
        <f t="shared" si="65"/>
        <v>金</v>
      </c>
      <c r="V97" s="12" t="str">
        <f t="shared" si="65"/>
        <v>土</v>
      </c>
      <c r="W97" s="12" t="str">
        <f t="shared" si="65"/>
        <v>日</v>
      </c>
      <c r="X97" s="12" t="str">
        <f t="shared" si="65"/>
        <v>月</v>
      </c>
      <c r="Y97" s="12" t="str">
        <f t="shared" si="65"/>
        <v>火</v>
      </c>
      <c r="Z97" s="12" t="str">
        <f t="shared" si="65"/>
        <v>水</v>
      </c>
      <c r="AA97" s="12" t="str">
        <f t="shared" si="65"/>
        <v>木</v>
      </c>
      <c r="AB97" s="12" t="str">
        <f t="shared" si="65"/>
        <v>金</v>
      </c>
      <c r="AC97" s="12" t="str">
        <f t="shared" si="65"/>
        <v>土</v>
      </c>
      <c r="AD97" s="12" t="str">
        <f t="shared" si="65"/>
        <v>日</v>
      </c>
      <c r="AE97" s="213"/>
      <c r="AF97" s="214"/>
      <c r="AG97" s="213"/>
      <c r="AH97" s="214"/>
      <c r="AK97" s="50"/>
      <c r="AL97" s="50"/>
    </row>
    <row r="98" spans="1:38" ht="119.25" customHeight="1" x14ac:dyDescent="0.4">
      <c r="A98" s="244"/>
      <c r="B98" s="10" t="s">
        <v>3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213"/>
      <c r="AF98" s="214"/>
      <c r="AG98" s="213"/>
      <c r="AH98" s="214"/>
      <c r="AI98" s="51"/>
      <c r="AJ98" s="51"/>
      <c r="AK98" s="52"/>
      <c r="AL98" s="52"/>
    </row>
    <row r="99" spans="1:38" ht="28.5" customHeight="1" x14ac:dyDescent="0.4">
      <c r="A99" s="244"/>
      <c r="B99" s="9" t="s">
        <v>4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16">
        <f>IF(AE94="",0,(COUNTBLANK(C99:AD99))+(COUNTIF(C99:AD99,"0"))+(COUNTIF(C99:AD99,"休"))+(COUNTIF(C99:AD99,"祝")))</f>
        <v>0</v>
      </c>
      <c r="AF99" s="117">
        <f>(COUNTIF(C99:AD99,"休"))+(COUNTIF(C99:AD99,"祝"))</f>
        <v>0</v>
      </c>
      <c r="AG99" s="116">
        <f>IF(AG94="",0,(COUNTBLANK(C100:AD100))+(COUNTIF(C100:AD100,"0"))+(COUNTIF(C100:AD100,"休"))+(COUNTIF(C100:AD100,"代")+(COUNTIF(C100:AD100,"祝"))))</f>
        <v>0</v>
      </c>
      <c r="AH99" s="117">
        <f>(COUNTIF(C100:AD100,"休"))+(COUNTIF(C100:AD100,"代")+(COUNTIF(C100:AD100,"祝")))</f>
        <v>0</v>
      </c>
      <c r="AK99" s="50"/>
      <c r="AL99" s="50"/>
    </row>
    <row r="100" spans="1:38" ht="28.5" customHeight="1" thickBot="1" x14ac:dyDescent="0.45">
      <c r="A100" s="245"/>
      <c r="B100" s="76" t="s">
        <v>5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11" t="str">
        <f>IF(AE99=0,"",IFERROR(IF(AK100&gt;0.284,$F$159,IF(AK100&gt;0.249,$F$160,IF(AK100&gt;0.213,$F$161,$F$162))),0))</f>
        <v/>
      </c>
      <c r="AF100" s="212"/>
      <c r="AG100" s="211" t="str">
        <f>IF(AG99=0,"",IFERROR(IF(AL100&gt;0.284,$F$159,IF(AL100&gt;0.249,$F$160,IF(AL100&gt;0.213,$F$161,$F$162))),0))</f>
        <v/>
      </c>
      <c r="AH100" s="212"/>
      <c r="AK100" s="53">
        <f>IFERROR(ROUND(AF99/AE99,3),0)</f>
        <v>0</v>
      </c>
      <c r="AL100" s="54">
        <f>IFERROR(ROUND(AH99/AG99,3),0)</f>
        <v>0</v>
      </c>
    </row>
    <row r="101" spans="1:38" ht="23.25" customHeight="1" x14ac:dyDescent="0.4">
      <c r="A101" s="243" t="s">
        <v>92</v>
      </c>
      <c r="B101" s="118" t="s">
        <v>0</v>
      </c>
      <c r="C101" s="156">
        <f>MONTH($K$7+$AD$10+$AD$10+$AD$10+$AD$10+$AD$10+$AD$10+$AD$10+$AD$10+$AD$10+$AD$10+$AD$10+$AD$10+$AD$10+$AD$10+$AD$10)</f>
        <v>5</v>
      </c>
      <c r="D101" s="156">
        <f>MONTH($K$7+$AD$10+$AD$10+$AD$10+$AD$10+$AD$10+$AD$10+$AD$10+$AD$10+$AD$10+$AD$10+$AD$10+$AD$10+$AD$10+$AD$10+$AD$10+C10)</f>
        <v>5</v>
      </c>
      <c r="E101" s="156">
        <f t="shared" ref="E101:AD101" si="66">MONTH($K$7+$AD$10+$AD$10+$AD$10+$AD$10+$AD$10+$AD$10+$AD$10+$AD$10+$AD$10+$AD$10+$AD$10+$AD$10+$AD$10+$AD$10+$AD$10+D10)</f>
        <v>5</v>
      </c>
      <c r="F101" s="156">
        <f t="shared" si="66"/>
        <v>5</v>
      </c>
      <c r="G101" s="156">
        <f t="shared" si="66"/>
        <v>5</v>
      </c>
      <c r="H101" s="156">
        <f t="shared" si="66"/>
        <v>5</v>
      </c>
      <c r="I101" s="156">
        <f t="shared" si="66"/>
        <v>6</v>
      </c>
      <c r="J101" s="156">
        <f t="shared" si="66"/>
        <v>6</v>
      </c>
      <c r="K101" s="156">
        <f t="shared" si="66"/>
        <v>6</v>
      </c>
      <c r="L101" s="156">
        <f t="shared" si="66"/>
        <v>6</v>
      </c>
      <c r="M101" s="156">
        <f t="shared" si="66"/>
        <v>6</v>
      </c>
      <c r="N101" s="156">
        <f t="shared" si="66"/>
        <v>6</v>
      </c>
      <c r="O101" s="156">
        <f t="shared" si="66"/>
        <v>6</v>
      </c>
      <c r="P101" s="156">
        <f t="shared" si="66"/>
        <v>6</v>
      </c>
      <c r="Q101" s="156">
        <f t="shared" si="66"/>
        <v>6</v>
      </c>
      <c r="R101" s="156">
        <f t="shared" si="66"/>
        <v>6</v>
      </c>
      <c r="S101" s="156">
        <f t="shared" si="66"/>
        <v>6</v>
      </c>
      <c r="T101" s="156">
        <f t="shared" si="66"/>
        <v>6</v>
      </c>
      <c r="U101" s="156">
        <f t="shared" si="66"/>
        <v>6</v>
      </c>
      <c r="V101" s="156">
        <f t="shared" si="66"/>
        <v>6</v>
      </c>
      <c r="W101" s="156">
        <f t="shared" si="66"/>
        <v>6</v>
      </c>
      <c r="X101" s="156">
        <f t="shared" si="66"/>
        <v>6</v>
      </c>
      <c r="Y101" s="156">
        <f t="shared" si="66"/>
        <v>6</v>
      </c>
      <c r="Z101" s="156">
        <f t="shared" si="66"/>
        <v>6</v>
      </c>
      <c r="AA101" s="156">
        <f t="shared" si="66"/>
        <v>6</v>
      </c>
      <c r="AB101" s="156">
        <f t="shared" si="66"/>
        <v>6</v>
      </c>
      <c r="AC101" s="156">
        <f t="shared" si="66"/>
        <v>6</v>
      </c>
      <c r="AD101" s="156">
        <f t="shared" si="66"/>
        <v>6</v>
      </c>
      <c r="AE101" s="213" t="s">
        <v>23</v>
      </c>
      <c r="AF101" s="214" t="s">
        <v>24</v>
      </c>
      <c r="AG101" s="213" t="s">
        <v>23</v>
      </c>
      <c r="AH101" s="214" t="s">
        <v>25</v>
      </c>
      <c r="AK101" s="50"/>
      <c r="AL101" s="50"/>
    </row>
    <row r="102" spans="1:38" ht="23.25" customHeight="1" x14ac:dyDescent="0.4">
      <c r="A102" s="244"/>
      <c r="B102" s="120" t="s">
        <v>1</v>
      </c>
      <c r="C102" s="120">
        <f>DAY($K$7+$AD$10+$AD$10+$AD$10+$AD$10+$AD$10+$AD$10+$AD$10+$AD$10+$AD$10+$AD$10+$AD$10+$AD$10+$AD$10+$AD$10+$AD$10)</f>
        <v>26</v>
      </c>
      <c r="D102" s="120">
        <f>DAY($K$7+$AD$10+$AD$10+$AD$10+$AD$10+$AD$10+$AD$10+$AD$10+$AD$10+$AD$10+$AD$10+$AD$10+$AD$10+$AD$10+$AD$10+$AD$10+C10)</f>
        <v>27</v>
      </c>
      <c r="E102" s="120">
        <f t="shared" ref="E102:AD102" si="67">DAY($K$7+$AD$10+$AD$10+$AD$10+$AD$10+$AD$10+$AD$10+$AD$10+$AD$10+$AD$10+$AD$10+$AD$10+$AD$10+$AD$10+$AD$10+$AD$10+D10)</f>
        <v>28</v>
      </c>
      <c r="F102" s="120">
        <f t="shared" si="67"/>
        <v>29</v>
      </c>
      <c r="G102" s="120">
        <f t="shared" si="67"/>
        <v>30</v>
      </c>
      <c r="H102" s="120">
        <f t="shared" si="67"/>
        <v>31</v>
      </c>
      <c r="I102" s="120">
        <f t="shared" si="67"/>
        <v>1</v>
      </c>
      <c r="J102" s="120">
        <f t="shared" si="67"/>
        <v>2</v>
      </c>
      <c r="K102" s="120">
        <f t="shared" si="67"/>
        <v>3</v>
      </c>
      <c r="L102" s="120">
        <f t="shared" si="67"/>
        <v>4</v>
      </c>
      <c r="M102" s="120">
        <f t="shared" si="67"/>
        <v>5</v>
      </c>
      <c r="N102" s="120">
        <f t="shared" si="67"/>
        <v>6</v>
      </c>
      <c r="O102" s="120">
        <f t="shared" si="67"/>
        <v>7</v>
      </c>
      <c r="P102" s="120">
        <f t="shared" si="67"/>
        <v>8</v>
      </c>
      <c r="Q102" s="120">
        <f t="shared" si="67"/>
        <v>9</v>
      </c>
      <c r="R102" s="120">
        <f t="shared" si="67"/>
        <v>10</v>
      </c>
      <c r="S102" s="120">
        <f t="shared" si="67"/>
        <v>11</v>
      </c>
      <c r="T102" s="120">
        <f t="shared" si="67"/>
        <v>12</v>
      </c>
      <c r="U102" s="120">
        <f t="shared" si="67"/>
        <v>13</v>
      </c>
      <c r="V102" s="120">
        <f t="shared" si="67"/>
        <v>14</v>
      </c>
      <c r="W102" s="120">
        <f t="shared" si="67"/>
        <v>15</v>
      </c>
      <c r="X102" s="120">
        <f t="shared" si="67"/>
        <v>16</v>
      </c>
      <c r="Y102" s="120">
        <f t="shared" si="67"/>
        <v>17</v>
      </c>
      <c r="Z102" s="120">
        <f t="shared" si="67"/>
        <v>18</v>
      </c>
      <c r="AA102" s="120">
        <f t="shared" si="67"/>
        <v>19</v>
      </c>
      <c r="AB102" s="120">
        <f t="shared" si="67"/>
        <v>20</v>
      </c>
      <c r="AC102" s="120">
        <f t="shared" si="67"/>
        <v>21</v>
      </c>
      <c r="AD102" s="120">
        <f t="shared" si="67"/>
        <v>22</v>
      </c>
      <c r="AE102" s="213"/>
      <c r="AF102" s="214"/>
      <c r="AG102" s="213"/>
      <c r="AH102" s="214"/>
      <c r="AK102" s="50"/>
      <c r="AL102" s="50"/>
    </row>
    <row r="103" spans="1:38" ht="23.25" customHeight="1" x14ac:dyDescent="0.4">
      <c r="A103" s="244"/>
      <c r="B103" s="12" t="s">
        <v>2</v>
      </c>
      <c r="C103" s="12" t="str">
        <f>TEXT($K$7+$AD$10+$AD$10+$AD$10+$AD$10+$AD$10+$AD$10+$AD$10+$AD$10+$AD$10+$AD$10+$AD$10+$AD$10+$AD$10+$AD$10+$AD$10,"aaa")</f>
        <v>月</v>
      </c>
      <c r="D103" s="12" t="str">
        <f>TEXT($K$7+$AD$10+$AD$10+$AD$10+$AD$10+$AD$10+$AD$10+$AD$10+$AD$10+$AD$10+$AD$10+$AD$10+$AD$10+$AD$10+$AD$10+$AD$10+C10,"aaa")</f>
        <v>火</v>
      </c>
      <c r="E103" s="12" t="str">
        <f t="shared" ref="E103:AD103" si="68">TEXT($K$7+$AD$10+$AD$10+$AD$10+$AD$10+$AD$10+$AD$10+$AD$10+$AD$10+$AD$10+$AD$10+$AD$10+$AD$10+$AD$10+$AD$10+$AD$10+D10,"aaa")</f>
        <v>水</v>
      </c>
      <c r="F103" s="12" t="str">
        <f t="shared" si="68"/>
        <v>木</v>
      </c>
      <c r="G103" s="12" t="str">
        <f t="shared" si="68"/>
        <v>金</v>
      </c>
      <c r="H103" s="12" t="str">
        <f t="shared" si="68"/>
        <v>土</v>
      </c>
      <c r="I103" s="12" t="str">
        <f t="shared" si="68"/>
        <v>日</v>
      </c>
      <c r="J103" s="12" t="str">
        <f t="shared" si="68"/>
        <v>月</v>
      </c>
      <c r="K103" s="12" t="str">
        <f t="shared" si="68"/>
        <v>火</v>
      </c>
      <c r="L103" s="12" t="str">
        <f t="shared" si="68"/>
        <v>水</v>
      </c>
      <c r="M103" s="12" t="str">
        <f t="shared" si="68"/>
        <v>木</v>
      </c>
      <c r="N103" s="12" t="str">
        <f t="shared" si="68"/>
        <v>金</v>
      </c>
      <c r="O103" s="12" t="str">
        <f t="shared" si="68"/>
        <v>土</v>
      </c>
      <c r="P103" s="12" t="str">
        <f t="shared" si="68"/>
        <v>日</v>
      </c>
      <c r="Q103" s="12" t="str">
        <f t="shared" si="68"/>
        <v>月</v>
      </c>
      <c r="R103" s="12" t="str">
        <f t="shared" si="68"/>
        <v>火</v>
      </c>
      <c r="S103" s="12" t="str">
        <f t="shared" si="68"/>
        <v>水</v>
      </c>
      <c r="T103" s="12" t="str">
        <f t="shared" si="68"/>
        <v>木</v>
      </c>
      <c r="U103" s="12" t="str">
        <f t="shared" si="68"/>
        <v>金</v>
      </c>
      <c r="V103" s="12" t="str">
        <f t="shared" si="68"/>
        <v>土</v>
      </c>
      <c r="W103" s="12" t="str">
        <f t="shared" si="68"/>
        <v>日</v>
      </c>
      <c r="X103" s="12" t="str">
        <f t="shared" si="68"/>
        <v>月</v>
      </c>
      <c r="Y103" s="12" t="str">
        <f t="shared" si="68"/>
        <v>火</v>
      </c>
      <c r="Z103" s="12" t="str">
        <f t="shared" si="68"/>
        <v>水</v>
      </c>
      <c r="AA103" s="12" t="str">
        <f t="shared" si="68"/>
        <v>木</v>
      </c>
      <c r="AB103" s="12" t="str">
        <f t="shared" si="68"/>
        <v>金</v>
      </c>
      <c r="AC103" s="12" t="str">
        <f t="shared" si="68"/>
        <v>土</v>
      </c>
      <c r="AD103" s="12" t="str">
        <f t="shared" si="68"/>
        <v>日</v>
      </c>
      <c r="AE103" s="213"/>
      <c r="AF103" s="214"/>
      <c r="AG103" s="213"/>
      <c r="AH103" s="214"/>
      <c r="AK103" s="50"/>
      <c r="AL103" s="50"/>
    </row>
    <row r="104" spans="1:38" ht="119.25" customHeight="1" x14ac:dyDescent="0.4">
      <c r="A104" s="244"/>
      <c r="B104" s="10" t="s">
        <v>3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213"/>
      <c r="AF104" s="214"/>
      <c r="AG104" s="213"/>
      <c r="AH104" s="214"/>
      <c r="AI104" s="51"/>
      <c r="AJ104" s="51"/>
      <c r="AK104" s="52"/>
      <c r="AL104" s="52"/>
    </row>
    <row r="105" spans="1:38" ht="28.5" customHeight="1" x14ac:dyDescent="0.4">
      <c r="A105" s="244"/>
      <c r="B105" s="9" t="s">
        <v>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16">
        <f>IF(AE100="",0,(COUNTBLANK(C105:AD105))+(COUNTIF(C105:AD105,"0"))+(COUNTIF(C105:AD105,"休"))+(COUNTIF(C105:AD105,"祝")))</f>
        <v>0</v>
      </c>
      <c r="AF105" s="117">
        <f>(COUNTIF(C105:AD105,"休"))+(COUNTIF(C105:AD105,"祝"))</f>
        <v>0</v>
      </c>
      <c r="AG105" s="116">
        <f>IF(AG100="",0,(COUNTBLANK(C106:AD106))+(COUNTIF(C106:AD106,"0"))+(COUNTIF(C106:AD106,"休"))+(COUNTIF(C106:AD106,"代")+(COUNTIF(C106:AD106,"祝"))))</f>
        <v>0</v>
      </c>
      <c r="AH105" s="117">
        <f>(COUNTIF(C106:AD106,"休"))+(COUNTIF(C106:AD106,"代")+(COUNTIF(C106:AD106,"祝")))</f>
        <v>0</v>
      </c>
      <c r="AK105" s="50"/>
      <c r="AL105" s="50"/>
    </row>
    <row r="106" spans="1:38" ht="28.5" customHeight="1" thickBot="1" x14ac:dyDescent="0.45">
      <c r="A106" s="245"/>
      <c r="B106" s="76" t="s">
        <v>5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11" t="str">
        <f>IF(AE105=0,"",IFERROR(IF(AK106&gt;0.284,$F$159,IF(AK106&gt;0.249,$F$160,IF(AK106&gt;0.213,$F$161,$F$162))),0))</f>
        <v/>
      </c>
      <c r="AF106" s="212"/>
      <c r="AG106" s="211" t="str">
        <f>IF(AG105=0,"",IFERROR(IF(AL106&gt;0.284,$F$159,IF(AL106&gt;0.249,$F$160,IF(AL106&gt;0.213,$F$161,$F$162))),0))</f>
        <v/>
      </c>
      <c r="AH106" s="212"/>
      <c r="AK106" s="53">
        <f>IFERROR(ROUND(AF105/AE105,3),0)</f>
        <v>0</v>
      </c>
      <c r="AL106" s="54">
        <f>IFERROR(ROUND(AH105/AG105,3),0)</f>
        <v>0</v>
      </c>
    </row>
    <row r="107" spans="1:38" ht="23.25" customHeight="1" x14ac:dyDescent="0.4">
      <c r="A107" s="243" t="s">
        <v>93</v>
      </c>
      <c r="B107" s="118" t="s">
        <v>0</v>
      </c>
      <c r="C107" s="156">
        <f>MONTH($K$7+$AD$10+$AD$10+$AD$10+$AD$10+$AD$10+$AD$10+$AD$10+$AD$10+$AD$10+$AD$10+$AD$10+$AD$10+$AD$10+$AD$10+$AD$10+$AD$10)</f>
        <v>6</v>
      </c>
      <c r="D107" s="156">
        <f>MONTH($K$7+$AD$10+$AD$10+$AD$10+$AD$10+$AD$10+$AD$10+$AD$10+$AD$10+$AD$10+$AD$10+$AD$10+$AD$10+$AD$10+$AD$10+$AD$10+$AD$10+C10)</f>
        <v>6</v>
      </c>
      <c r="E107" s="156">
        <f t="shared" ref="E107:AD107" si="69">MONTH($K$7+$AD$10+$AD$10+$AD$10+$AD$10+$AD$10+$AD$10+$AD$10+$AD$10+$AD$10+$AD$10+$AD$10+$AD$10+$AD$10+$AD$10+$AD$10+$AD$10+D10)</f>
        <v>6</v>
      </c>
      <c r="F107" s="156">
        <f t="shared" si="69"/>
        <v>6</v>
      </c>
      <c r="G107" s="156">
        <f t="shared" si="69"/>
        <v>6</v>
      </c>
      <c r="H107" s="156">
        <f t="shared" si="69"/>
        <v>6</v>
      </c>
      <c r="I107" s="156">
        <f t="shared" si="69"/>
        <v>6</v>
      </c>
      <c r="J107" s="156">
        <f t="shared" si="69"/>
        <v>6</v>
      </c>
      <c r="K107" s="156">
        <f t="shared" si="69"/>
        <v>7</v>
      </c>
      <c r="L107" s="156">
        <f t="shared" si="69"/>
        <v>7</v>
      </c>
      <c r="M107" s="156">
        <f t="shared" si="69"/>
        <v>7</v>
      </c>
      <c r="N107" s="156">
        <f t="shared" si="69"/>
        <v>7</v>
      </c>
      <c r="O107" s="156">
        <f t="shared" si="69"/>
        <v>7</v>
      </c>
      <c r="P107" s="156">
        <f t="shared" si="69"/>
        <v>7</v>
      </c>
      <c r="Q107" s="156">
        <f t="shared" si="69"/>
        <v>7</v>
      </c>
      <c r="R107" s="156">
        <f t="shared" si="69"/>
        <v>7</v>
      </c>
      <c r="S107" s="156">
        <f t="shared" si="69"/>
        <v>7</v>
      </c>
      <c r="T107" s="156">
        <f t="shared" si="69"/>
        <v>7</v>
      </c>
      <c r="U107" s="156">
        <f t="shared" si="69"/>
        <v>7</v>
      </c>
      <c r="V107" s="156">
        <f t="shared" si="69"/>
        <v>7</v>
      </c>
      <c r="W107" s="156">
        <f t="shared" si="69"/>
        <v>7</v>
      </c>
      <c r="X107" s="156">
        <f t="shared" si="69"/>
        <v>7</v>
      </c>
      <c r="Y107" s="156">
        <f t="shared" si="69"/>
        <v>7</v>
      </c>
      <c r="Z107" s="156">
        <f t="shared" si="69"/>
        <v>7</v>
      </c>
      <c r="AA107" s="156">
        <f t="shared" si="69"/>
        <v>7</v>
      </c>
      <c r="AB107" s="156">
        <f t="shared" si="69"/>
        <v>7</v>
      </c>
      <c r="AC107" s="156">
        <f t="shared" si="69"/>
        <v>7</v>
      </c>
      <c r="AD107" s="156">
        <f t="shared" si="69"/>
        <v>7</v>
      </c>
      <c r="AE107" s="213" t="s">
        <v>23</v>
      </c>
      <c r="AF107" s="214" t="s">
        <v>24</v>
      </c>
      <c r="AG107" s="213" t="s">
        <v>23</v>
      </c>
      <c r="AH107" s="214" t="s">
        <v>25</v>
      </c>
      <c r="AK107" s="50"/>
      <c r="AL107" s="50"/>
    </row>
    <row r="108" spans="1:38" ht="23.25" customHeight="1" x14ac:dyDescent="0.4">
      <c r="A108" s="244"/>
      <c r="B108" s="120" t="s">
        <v>1</v>
      </c>
      <c r="C108" s="120">
        <f>DAY($K$7+$AD$10+$AD$10+$AD$10+$AD$10+$AD$10+$AD$10+$AD$10+$AD$10+$AD$10+$AD$10+$AD$10+$AD$10+$AD$10+$AD$10+$AD$10+$AD$10)</f>
        <v>23</v>
      </c>
      <c r="D108" s="120">
        <f>DAY($K$7+$AD$10+$AD$10+$AD$10+$AD$10+$AD$10+$AD$10+$AD$10+$AD$10+$AD$10+$AD$10+$AD$10+$AD$10+$AD$10+$AD$10+$AD$10+$AD$10+C10)</f>
        <v>24</v>
      </c>
      <c r="E108" s="120">
        <f t="shared" ref="E108:AD108" si="70">DAY($K$7+$AD$10+$AD$10+$AD$10+$AD$10+$AD$10+$AD$10+$AD$10+$AD$10+$AD$10+$AD$10+$AD$10+$AD$10+$AD$10+$AD$10+$AD$10+$AD$10+D10)</f>
        <v>25</v>
      </c>
      <c r="F108" s="120">
        <f t="shared" si="70"/>
        <v>26</v>
      </c>
      <c r="G108" s="120">
        <f t="shared" si="70"/>
        <v>27</v>
      </c>
      <c r="H108" s="120">
        <f t="shared" si="70"/>
        <v>28</v>
      </c>
      <c r="I108" s="120">
        <f t="shared" si="70"/>
        <v>29</v>
      </c>
      <c r="J108" s="120">
        <f t="shared" si="70"/>
        <v>30</v>
      </c>
      <c r="K108" s="120">
        <f t="shared" si="70"/>
        <v>1</v>
      </c>
      <c r="L108" s="120">
        <f t="shared" si="70"/>
        <v>2</v>
      </c>
      <c r="M108" s="120">
        <f t="shared" si="70"/>
        <v>3</v>
      </c>
      <c r="N108" s="120">
        <f t="shared" si="70"/>
        <v>4</v>
      </c>
      <c r="O108" s="120">
        <f t="shared" si="70"/>
        <v>5</v>
      </c>
      <c r="P108" s="120">
        <f t="shared" si="70"/>
        <v>6</v>
      </c>
      <c r="Q108" s="120">
        <f t="shared" si="70"/>
        <v>7</v>
      </c>
      <c r="R108" s="120">
        <f t="shared" si="70"/>
        <v>8</v>
      </c>
      <c r="S108" s="120">
        <f t="shared" si="70"/>
        <v>9</v>
      </c>
      <c r="T108" s="120">
        <f t="shared" si="70"/>
        <v>10</v>
      </c>
      <c r="U108" s="120">
        <f t="shared" si="70"/>
        <v>11</v>
      </c>
      <c r="V108" s="120">
        <f t="shared" si="70"/>
        <v>12</v>
      </c>
      <c r="W108" s="120">
        <f t="shared" si="70"/>
        <v>13</v>
      </c>
      <c r="X108" s="120">
        <f t="shared" si="70"/>
        <v>14</v>
      </c>
      <c r="Y108" s="120">
        <f t="shared" si="70"/>
        <v>15</v>
      </c>
      <c r="Z108" s="120">
        <f t="shared" si="70"/>
        <v>16</v>
      </c>
      <c r="AA108" s="120">
        <f t="shared" si="70"/>
        <v>17</v>
      </c>
      <c r="AB108" s="120">
        <f t="shared" si="70"/>
        <v>18</v>
      </c>
      <c r="AC108" s="120">
        <f t="shared" si="70"/>
        <v>19</v>
      </c>
      <c r="AD108" s="120">
        <f t="shared" si="70"/>
        <v>20</v>
      </c>
      <c r="AE108" s="213"/>
      <c r="AF108" s="214"/>
      <c r="AG108" s="213"/>
      <c r="AH108" s="214"/>
      <c r="AK108" s="50"/>
      <c r="AL108" s="50"/>
    </row>
    <row r="109" spans="1:38" ht="23.25" customHeight="1" x14ac:dyDescent="0.4">
      <c r="A109" s="244"/>
      <c r="B109" s="12" t="s">
        <v>2</v>
      </c>
      <c r="C109" s="12" t="str">
        <f>TEXT($K$7+$AD$10+$AD$10+$AD$10+$AD$10+$AD$10+$AD$10+$AD$10+$AD$10+$AD$10+$AD$10+$AD$10+$AD$10+$AD$10+$AD$10+$AD$10+$AD$10,"aaa")</f>
        <v>月</v>
      </c>
      <c r="D109" s="12" t="str">
        <f>TEXT($K$7+$AD$10+$AD$10+$AD$10+$AD$10+$AD$10+$AD$10+$AD$10+$AD$10+$AD$10+$AD$10+$AD$10+$AD$10+$AD$10+$AD$10+$AD$10+$AD$10+C10,"aaa")</f>
        <v>火</v>
      </c>
      <c r="E109" s="12" t="str">
        <f t="shared" ref="E109:AD109" si="71">TEXT($K$7+$AD$10+$AD$10+$AD$10+$AD$10+$AD$10+$AD$10+$AD$10+$AD$10+$AD$10+$AD$10+$AD$10+$AD$10+$AD$10+$AD$10+$AD$10+$AD$10+D10,"aaa")</f>
        <v>水</v>
      </c>
      <c r="F109" s="12" t="str">
        <f t="shared" si="71"/>
        <v>木</v>
      </c>
      <c r="G109" s="12" t="str">
        <f t="shared" si="71"/>
        <v>金</v>
      </c>
      <c r="H109" s="12" t="str">
        <f t="shared" si="71"/>
        <v>土</v>
      </c>
      <c r="I109" s="12" t="str">
        <f t="shared" si="71"/>
        <v>日</v>
      </c>
      <c r="J109" s="12" t="str">
        <f t="shared" si="71"/>
        <v>月</v>
      </c>
      <c r="K109" s="12" t="str">
        <f t="shared" si="71"/>
        <v>火</v>
      </c>
      <c r="L109" s="12" t="str">
        <f t="shared" si="71"/>
        <v>水</v>
      </c>
      <c r="M109" s="12" t="str">
        <f t="shared" si="71"/>
        <v>木</v>
      </c>
      <c r="N109" s="12" t="str">
        <f t="shared" si="71"/>
        <v>金</v>
      </c>
      <c r="O109" s="12" t="str">
        <f t="shared" si="71"/>
        <v>土</v>
      </c>
      <c r="P109" s="12" t="str">
        <f t="shared" si="71"/>
        <v>日</v>
      </c>
      <c r="Q109" s="12" t="str">
        <f t="shared" si="71"/>
        <v>月</v>
      </c>
      <c r="R109" s="12" t="str">
        <f t="shared" si="71"/>
        <v>火</v>
      </c>
      <c r="S109" s="12" t="str">
        <f t="shared" si="71"/>
        <v>水</v>
      </c>
      <c r="T109" s="12" t="str">
        <f t="shared" si="71"/>
        <v>木</v>
      </c>
      <c r="U109" s="12" t="str">
        <f t="shared" si="71"/>
        <v>金</v>
      </c>
      <c r="V109" s="12" t="str">
        <f t="shared" si="71"/>
        <v>土</v>
      </c>
      <c r="W109" s="12" t="str">
        <f t="shared" si="71"/>
        <v>日</v>
      </c>
      <c r="X109" s="12" t="str">
        <f t="shared" si="71"/>
        <v>月</v>
      </c>
      <c r="Y109" s="12" t="str">
        <f t="shared" si="71"/>
        <v>火</v>
      </c>
      <c r="Z109" s="12" t="str">
        <f t="shared" si="71"/>
        <v>水</v>
      </c>
      <c r="AA109" s="12" t="str">
        <f t="shared" si="71"/>
        <v>木</v>
      </c>
      <c r="AB109" s="12" t="str">
        <f t="shared" si="71"/>
        <v>金</v>
      </c>
      <c r="AC109" s="12" t="str">
        <f t="shared" si="71"/>
        <v>土</v>
      </c>
      <c r="AD109" s="12" t="str">
        <f t="shared" si="71"/>
        <v>日</v>
      </c>
      <c r="AE109" s="213"/>
      <c r="AF109" s="214"/>
      <c r="AG109" s="213"/>
      <c r="AH109" s="214"/>
      <c r="AK109" s="50"/>
      <c r="AL109" s="50"/>
    </row>
    <row r="110" spans="1:38" ht="119.25" customHeight="1" x14ac:dyDescent="0.4">
      <c r="A110" s="244"/>
      <c r="B110" s="10" t="s">
        <v>3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213"/>
      <c r="AF110" s="214"/>
      <c r="AG110" s="213"/>
      <c r="AH110" s="214"/>
      <c r="AI110" s="51"/>
      <c r="AJ110" s="51"/>
      <c r="AK110" s="52"/>
      <c r="AL110" s="52"/>
    </row>
    <row r="111" spans="1:38" ht="28.5" customHeight="1" x14ac:dyDescent="0.4">
      <c r="A111" s="244"/>
      <c r="B111" s="9" t="s">
        <v>4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16">
        <f>IF(AE106="",0,(COUNTBLANK(C111:AD111))+(COUNTIF(C111:AD111,"0"))+(COUNTIF(C111:AD111,"休"))+(COUNTIF(C111:AD111,"祝")))</f>
        <v>0</v>
      </c>
      <c r="AF111" s="117">
        <f>(COUNTIF(C111:AD111,"休"))+(COUNTIF(C111:AD111,"祝"))</f>
        <v>0</v>
      </c>
      <c r="AG111" s="116">
        <f>IF(AG106="",0,(COUNTBLANK(C112:AD112))+(COUNTIF(C112:AD112,"0"))+(COUNTIF(C112:AD112,"休"))+(COUNTIF(C112:AD112,"代")+(COUNTIF(C112:AD112,"祝"))))</f>
        <v>0</v>
      </c>
      <c r="AH111" s="117">
        <f>(COUNTIF(C112:AD112,"休"))+(COUNTIF(C112:AD112,"代")+(COUNTIF(C112:AD112,"祝")))</f>
        <v>0</v>
      </c>
      <c r="AK111" s="50"/>
      <c r="AL111" s="50"/>
    </row>
    <row r="112" spans="1:38" ht="28.5" customHeight="1" thickBot="1" x14ac:dyDescent="0.45">
      <c r="A112" s="245"/>
      <c r="B112" s="76" t="s">
        <v>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11" t="str">
        <f>IF(AE111=0,"",IFERROR(IF(AK112&gt;0.284,$F$159,IF(AK112&gt;0.249,$F$160,IF(AK112&gt;0.213,$F$161,$F$162))),0))</f>
        <v/>
      </c>
      <c r="AF112" s="212"/>
      <c r="AG112" s="211" t="str">
        <f>IF(AG111=0,"",IFERROR(IF(AL112&gt;0.284,$F$159,IF(AL112&gt;0.249,$F$160,IF(AL112&gt;0.213,$F$161,$F$162))),0))</f>
        <v/>
      </c>
      <c r="AH112" s="212"/>
      <c r="AK112" s="53">
        <f>IFERROR(ROUND(AF111/AE111,3),0)</f>
        <v>0</v>
      </c>
      <c r="AL112" s="54">
        <f>IFERROR(ROUND(AH111/AG111,3),0)</f>
        <v>0</v>
      </c>
    </row>
    <row r="113" spans="1:38" ht="23.25" customHeight="1" x14ac:dyDescent="0.4">
      <c r="A113" s="243" t="s">
        <v>94</v>
      </c>
      <c r="B113" s="118" t="s">
        <v>0</v>
      </c>
      <c r="C113" s="156">
        <f>MONTH($K$7+$AD$10+$AD$10+$AD$10+$AD$10+$AD$10+$AD$10+$AD$10+$AD$10+$AD$10+$AD$10+$AD$10+$AD$10+$AD$10+$AD$10+$AD$10+$AD$10+$AD$10)</f>
        <v>7</v>
      </c>
      <c r="D113" s="156">
        <f>MONTH($K$7+$AD$10+$AD$10+$AD$10+$AD$10+$AD$10+$AD$10+$AD$10+$AD$10+$AD$10+$AD$10+$AD$10+$AD$10+$AD$10+$AD$10+$AD$10+$AD$10+$AD$10+C10)</f>
        <v>7</v>
      </c>
      <c r="E113" s="156">
        <f t="shared" ref="E113:AD113" si="72">MONTH($K$7+$AD$10+$AD$10+$AD$10+$AD$10+$AD$10+$AD$10+$AD$10+$AD$10+$AD$10+$AD$10+$AD$10+$AD$10+$AD$10+$AD$10+$AD$10+$AD$10+$AD$10+D10)</f>
        <v>7</v>
      </c>
      <c r="F113" s="156">
        <f t="shared" si="72"/>
        <v>7</v>
      </c>
      <c r="G113" s="156">
        <f t="shared" si="72"/>
        <v>7</v>
      </c>
      <c r="H113" s="156">
        <f t="shared" si="72"/>
        <v>7</v>
      </c>
      <c r="I113" s="156">
        <f t="shared" si="72"/>
        <v>7</v>
      </c>
      <c r="J113" s="156">
        <f t="shared" si="72"/>
        <v>7</v>
      </c>
      <c r="K113" s="156">
        <f t="shared" si="72"/>
        <v>7</v>
      </c>
      <c r="L113" s="156">
        <f t="shared" si="72"/>
        <v>7</v>
      </c>
      <c r="M113" s="156">
        <f t="shared" si="72"/>
        <v>7</v>
      </c>
      <c r="N113" s="156">
        <f t="shared" si="72"/>
        <v>8</v>
      </c>
      <c r="O113" s="156">
        <f t="shared" si="72"/>
        <v>8</v>
      </c>
      <c r="P113" s="156">
        <f t="shared" si="72"/>
        <v>8</v>
      </c>
      <c r="Q113" s="156">
        <f t="shared" si="72"/>
        <v>8</v>
      </c>
      <c r="R113" s="156">
        <f t="shared" si="72"/>
        <v>8</v>
      </c>
      <c r="S113" s="156">
        <f t="shared" si="72"/>
        <v>8</v>
      </c>
      <c r="T113" s="156">
        <f t="shared" si="72"/>
        <v>8</v>
      </c>
      <c r="U113" s="156">
        <f t="shared" si="72"/>
        <v>8</v>
      </c>
      <c r="V113" s="156">
        <f t="shared" si="72"/>
        <v>8</v>
      </c>
      <c r="W113" s="156">
        <f t="shared" si="72"/>
        <v>8</v>
      </c>
      <c r="X113" s="156">
        <f t="shared" si="72"/>
        <v>8</v>
      </c>
      <c r="Y113" s="156">
        <f t="shared" si="72"/>
        <v>8</v>
      </c>
      <c r="Z113" s="156">
        <f t="shared" si="72"/>
        <v>8</v>
      </c>
      <c r="AA113" s="156">
        <f t="shared" si="72"/>
        <v>8</v>
      </c>
      <c r="AB113" s="156">
        <f t="shared" si="72"/>
        <v>8</v>
      </c>
      <c r="AC113" s="156">
        <f t="shared" si="72"/>
        <v>8</v>
      </c>
      <c r="AD113" s="156">
        <f t="shared" si="72"/>
        <v>8</v>
      </c>
      <c r="AE113" s="213" t="s">
        <v>23</v>
      </c>
      <c r="AF113" s="214" t="s">
        <v>24</v>
      </c>
      <c r="AG113" s="213" t="s">
        <v>23</v>
      </c>
      <c r="AH113" s="214" t="s">
        <v>25</v>
      </c>
      <c r="AK113" s="50"/>
      <c r="AL113" s="50"/>
    </row>
    <row r="114" spans="1:38" ht="23.25" customHeight="1" x14ac:dyDescent="0.4">
      <c r="A114" s="244"/>
      <c r="B114" s="120" t="s">
        <v>1</v>
      </c>
      <c r="C114" s="120">
        <f>DAY($K$7+$AD$10+$AD$10+$AD$10+$AD$10+$AD$10+$AD$10+$AD$10+$AD$10+$AD$10+$AD$10+$AD$10+$AD$10+$AD$10+$AD$10+$AD$10+$AD$10+$AD$10)</f>
        <v>21</v>
      </c>
      <c r="D114" s="120">
        <f>DAY($K$7+$AD$10+$AD$10+$AD$10+$AD$10+$AD$10+$AD$10+$AD$10+$AD$10+$AD$10+$AD$10+$AD$10+$AD$10+$AD$10+$AD$10+$AD$10+$AD$10+$AD$10+C10)</f>
        <v>22</v>
      </c>
      <c r="E114" s="120">
        <f t="shared" ref="E114:AD114" si="73">DAY($K$7+$AD$10+$AD$10+$AD$10+$AD$10+$AD$10+$AD$10+$AD$10+$AD$10+$AD$10+$AD$10+$AD$10+$AD$10+$AD$10+$AD$10+$AD$10+$AD$10+$AD$10+D10)</f>
        <v>23</v>
      </c>
      <c r="F114" s="120">
        <f t="shared" si="73"/>
        <v>24</v>
      </c>
      <c r="G114" s="120">
        <f t="shared" si="73"/>
        <v>25</v>
      </c>
      <c r="H114" s="120">
        <f t="shared" si="73"/>
        <v>26</v>
      </c>
      <c r="I114" s="120">
        <f t="shared" si="73"/>
        <v>27</v>
      </c>
      <c r="J114" s="120">
        <f t="shared" si="73"/>
        <v>28</v>
      </c>
      <c r="K114" s="120">
        <f t="shared" si="73"/>
        <v>29</v>
      </c>
      <c r="L114" s="120">
        <f t="shared" si="73"/>
        <v>30</v>
      </c>
      <c r="M114" s="120">
        <f t="shared" si="73"/>
        <v>31</v>
      </c>
      <c r="N114" s="120">
        <f t="shared" si="73"/>
        <v>1</v>
      </c>
      <c r="O114" s="120">
        <f t="shared" si="73"/>
        <v>2</v>
      </c>
      <c r="P114" s="120">
        <f t="shared" si="73"/>
        <v>3</v>
      </c>
      <c r="Q114" s="120">
        <f t="shared" si="73"/>
        <v>4</v>
      </c>
      <c r="R114" s="120">
        <f t="shared" si="73"/>
        <v>5</v>
      </c>
      <c r="S114" s="120">
        <f t="shared" si="73"/>
        <v>6</v>
      </c>
      <c r="T114" s="120">
        <f t="shared" si="73"/>
        <v>7</v>
      </c>
      <c r="U114" s="120">
        <f t="shared" si="73"/>
        <v>8</v>
      </c>
      <c r="V114" s="120">
        <f t="shared" si="73"/>
        <v>9</v>
      </c>
      <c r="W114" s="120">
        <f t="shared" si="73"/>
        <v>10</v>
      </c>
      <c r="X114" s="120">
        <f t="shared" si="73"/>
        <v>11</v>
      </c>
      <c r="Y114" s="120">
        <f t="shared" si="73"/>
        <v>12</v>
      </c>
      <c r="Z114" s="120">
        <f t="shared" si="73"/>
        <v>13</v>
      </c>
      <c r="AA114" s="120">
        <f t="shared" si="73"/>
        <v>14</v>
      </c>
      <c r="AB114" s="120">
        <f t="shared" si="73"/>
        <v>15</v>
      </c>
      <c r="AC114" s="120">
        <f t="shared" si="73"/>
        <v>16</v>
      </c>
      <c r="AD114" s="120">
        <f t="shared" si="73"/>
        <v>17</v>
      </c>
      <c r="AE114" s="213"/>
      <c r="AF114" s="214"/>
      <c r="AG114" s="213"/>
      <c r="AH114" s="214"/>
      <c r="AK114" s="50"/>
      <c r="AL114" s="50"/>
    </row>
    <row r="115" spans="1:38" ht="23.25" customHeight="1" x14ac:dyDescent="0.4">
      <c r="A115" s="244"/>
      <c r="B115" s="12" t="s">
        <v>2</v>
      </c>
      <c r="C115" s="12" t="str">
        <f>TEXT($K$7+$AD$10+$AD$10+$AD$10+$AD$10+$AD$10+$AD$10+$AD$10+$AD$10+$AD$10+$AD$10+$AD$10+$AD$10+$AD$10+$AD$10+$AD$10+$AD$10+$AD$10,"aaa")</f>
        <v>月</v>
      </c>
      <c r="D115" s="12" t="str">
        <f>TEXT($K$7+$AD$10+$AD$10+$AD$10+$AD$10+$AD$10+$AD$10+$AD$10+$AD$10+$AD$10+$AD$10+$AD$10+$AD$10+$AD$10+$AD$10+$AD$10+$AD$10+$AD$10+C10,"aaa")</f>
        <v>火</v>
      </c>
      <c r="E115" s="12" t="str">
        <f t="shared" ref="E115:AD115" si="74">TEXT($K$7+$AD$10+$AD$10+$AD$10+$AD$10+$AD$10+$AD$10+$AD$10+$AD$10+$AD$10+$AD$10+$AD$10+$AD$10+$AD$10+$AD$10+$AD$10+$AD$10+$AD$10+D10,"aaa")</f>
        <v>水</v>
      </c>
      <c r="F115" s="12" t="str">
        <f t="shared" si="74"/>
        <v>木</v>
      </c>
      <c r="G115" s="12" t="str">
        <f t="shared" si="74"/>
        <v>金</v>
      </c>
      <c r="H115" s="12" t="str">
        <f t="shared" si="74"/>
        <v>土</v>
      </c>
      <c r="I115" s="12" t="str">
        <f t="shared" si="74"/>
        <v>日</v>
      </c>
      <c r="J115" s="12" t="str">
        <f t="shared" si="74"/>
        <v>月</v>
      </c>
      <c r="K115" s="12" t="str">
        <f t="shared" si="74"/>
        <v>火</v>
      </c>
      <c r="L115" s="12" t="str">
        <f t="shared" si="74"/>
        <v>水</v>
      </c>
      <c r="M115" s="12" t="str">
        <f t="shared" si="74"/>
        <v>木</v>
      </c>
      <c r="N115" s="12" t="str">
        <f t="shared" si="74"/>
        <v>金</v>
      </c>
      <c r="O115" s="12" t="str">
        <f t="shared" si="74"/>
        <v>土</v>
      </c>
      <c r="P115" s="12" t="str">
        <f t="shared" si="74"/>
        <v>日</v>
      </c>
      <c r="Q115" s="12" t="str">
        <f t="shared" si="74"/>
        <v>月</v>
      </c>
      <c r="R115" s="12" t="str">
        <f t="shared" si="74"/>
        <v>火</v>
      </c>
      <c r="S115" s="12" t="str">
        <f t="shared" si="74"/>
        <v>水</v>
      </c>
      <c r="T115" s="12" t="str">
        <f t="shared" si="74"/>
        <v>木</v>
      </c>
      <c r="U115" s="12" t="str">
        <f t="shared" si="74"/>
        <v>金</v>
      </c>
      <c r="V115" s="12" t="str">
        <f t="shared" si="74"/>
        <v>土</v>
      </c>
      <c r="W115" s="12" t="str">
        <f t="shared" si="74"/>
        <v>日</v>
      </c>
      <c r="X115" s="12" t="str">
        <f t="shared" si="74"/>
        <v>月</v>
      </c>
      <c r="Y115" s="12" t="str">
        <f t="shared" si="74"/>
        <v>火</v>
      </c>
      <c r="Z115" s="12" t="str">
        <f t="shared" si="74"/>
        <v>水</v>
      </c>
      <c r="AA115" s="12" t="str">
        <f t="shared" si="74"/>
        <v>木</v>
      </c>
      <c r="AB115" s="12" t="str">
        <f t="shared" si="74"/>
        <v>金</v>
      </c>
      <c r="AC115" s="12" t="str">
        <f t="shared" si="74"/>
        <v>土</v>
      </c>
      <c r="AD115" s="12" t="str">
        <f t="shared" si="74"/>
        <v>日</v>
      </c>
      <c r="AE115" s="213"/>
      <c r="AF115" s="214"/>
      <c r="AG115" s="213"/>
      <c r="AH115" s="214"/>
      <c r="AK115" s="50"/>
      <c r="AL115" s="50"/>
    </row>
    <row r="116" spans="1:38" ht="119.25" customHeight="1" x14ac:dyDescent="0.4">
      <c r="A116" s="244"/>
      <c r="B116" s="10" t="s">
        <v>3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213"/>
      <c r="AF116" s="214"/>
      <c r="AG116" s="213"/>
      <c r="AH116" s="214"/>
      <c r="AI116" s="51"/>
      <c r="AJ116" s="51"/>
      <c r="AK116" s="52"/>
      <c r="AL116" s="52"/>
    </row>
    <row r="117" spans="1:38" ht="28.5" customHeight="1" x14ac:dyDescent="0.4">
      <c r="A117" s="244"/>
      <c r="B117" s="9" t="s">
        <v>4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16">
        <f>IF(AE112="",0,(COUNTBLANK(C117:AD117))+(COUNTIF(C117:AD117,"0"))+(COUNTIF(C117:AD117,"休"))+(COUNTIF(C117:AD117,"祝")))</f>
        <v>0</v>
      </c>
      <c r="AF117" s="117">
        <f>(COUNTIF(C117:AD117,"休"))+(COUNTIF(C117:AD117,"祝"))</f>
        <v>0</v>
      </c>
      <c r="AG117" s="116">
        <f>IF(AG112="",0,(COUNTBLANK(C118:AD118))+(COUNTIF(C118:AD118,"0"))+(COUNTIF(C118:AD118,"休"))+(COUNTIF(C118:AD118,"代")+(COUNTIF(C118:AD118,"祝"))))</f>
        <v>0</v>
      </c>
      <c r="AH117" s="117">
        <f>(COUNTIF(C118:AD118,"休"))+(COUNTIF(C118:AD118,"代")+(COUNTIF(C118:AD118,"祝")))</f>
        <v>0</v>
      </c>
      <c r="AK117" s="50"/>
      <c r="AL117" s="50"/>
    </row>
    <row r="118" spans="1:38" ht="28.5" customHeight="1" thickBot="1" x14ac:dyDescent="0.45">
      <c r="A118" s="245"/>
      <c r="B118" s="76" t="s">
        <v>5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11" t="str">
        <f>IF(AE117=0,"",IFERROR(IF(AK118&gt;0.284,$F$159,IF(AK118&gt;0.249,$F$160,IF(AK118&gt;0.213,$F$161,$F$162))),0))</f>
        <v/>
      </c>
      <c r="AF118" s="212"/>
      <c r="AG118" s="211" t="str">
        <f>IF(AG117=0,"",IFERROR(IF(AL118&gt;0.284,$F$159,IF(AL118&gt;0.249,$F$160,IF(AL118&gt;0.213,$F$161,$F$162))),0))</f>
        <v/>
      </c>
      <c r="AH118" s="212"/>
      <c r="AK118" s="53">
        <f>IFERROR(ROUND(AF117/AE117,3),0)</f>
        <v>0</v>
      </c>
      <c r="AL118" s="54">
        <f>IFERROR(ROUND(AH117/AG117,3),0)</f>
        <v>0</v>
      </c>
    </row>
    <row r="119" spans="1:38" ht="23.25" customHeight="1" x14ac:dyDescent="0.4">
      <c r="A119" s="243" t="s">
        <v>95</v>
      </c>
      <c r="B119" s="118" t="s">
        <v>0</v>
      </c>
      <c r="C119" s="156">
        <f>MONTH($K$7+$AD$10+$AD$10+$AD$10+$AD$10+$AD$10+$AD$10+$AD$10+$AD$10+$AD$10+$AD$10+$AD$10+$AD$10+$AD$10+$AD$10+$AD$10+$AD$10+$AD$10+$AD$10)</f>
        <v>8</v>
      </c>
      <c r="D119" s="156">
        <f>MONTH($K$7+$AD$10+$AD$10+$AD$10+$AD$10+$AD$10+$AD$10+$AD$10+$AD$10+$AD$10+$AD$10+$AD$10+$AD$10+$AD$10+$AD$10+$AD$10+$AD$10+$AD$10+$AD$10+C10)</f>
        <v>8</v>
      </c>
      <c r="E119" s="156">
        <f t="shared" ref="E119:AD119" si="75">MONTH($K$7+$AD$10+$AD$10+$AD$10+$AD$10+$AD$10+$AD$10+$AD$10+$AD$10+$AD$10+$AD$10+$AD$10+$AD$10+$AD$10+$AD$10+$AD$10+$AD$10+$AD$10+$AD$10+D10)</f>
        <v>8</v>
      </c>
      <c r="F119" s="156">
        <f t="shared" si="75"/>
        <v>8</v>
      </c>
      <c r="G119" s="156">
        <f t="shared" si="75"/>
        <v>8</v>
      </c>
      <c r="H119" s="156">
        <f t="shared" si="75"/>
        <v>8</v>
      </c>
      <c r="I119" s="156">
        <f t="shared" si="75"/>
        <v>8</v>
      </c>
      <c r="J119" s="156">
        <f t="shared" si="75"/>
        <v>8</v>
      </c>
      <c r="K119" s="156">
        <f t="shared" si="75"/>
        <v>8</v>
      </c>
      <c r="L119" s="156">
        <f t="shared" si="75"/>
        <v>8</v>
      </c>
      <c r="M119" s="156">
        <f t="shared" si="75"/>
        <v>8</v>
      </c>
      <c r="N119" s="156">
        <f t="shared" si="75"/>
        <v>8</v>
      </c>
      <c r="O119" s="156">
        <f t="shared" si="75"/>
        <v>8</v>
      </c>
      <c r="P119" s="156">
        <f t="shared" si="75"/>
        <v>8</v>
      </c>
      <c r="Q119" s="156">
        <f t="shared" si="75"/>
        <v>9</v>
      </c>
      <c r="R119" s="156">
        <f t="shared" si="75"/>
        <v>9</v>
      </c>
      <c r="S119" s="156">
        <f t="shared" si="75"/>
        <v>9</v>
      </c>
      <c r="T119" s="156">
        <f t="shared" si="75"/>
        <v>9</v>
      </c>
      <c r="U119" s="156">
        <f t="shared" si="75"/>
        <v>9</v>
      </c>
      <c r="V119" s="156">
        <f t="shared" si="75"/>
        <v>9</v>
      </c>
      <c r="W119" s="156">
        <f t="shared" si="75"/>
        <v>9</v>
      </c>
      <c r="X119" s="156">
        <f t="shared" si="75"/>
        <v>9</v>
      </c>
      <c r="Y119" s="156">
        <f t="shared" si="75"/>
        <v>9</v>
      </c>
      <c r="Z119" s="156">
        <f t="shared" si="75"/>
        <v>9</v>
      </c>
      <c r="AA119" s="156">
        <f t="shared" si="75"/>
        <v>9</v>
      </c>
      <c r="AB119" s="156">
        <f t="shared" si="75"/>
        <v>9</v>
      </c>
      <c r="AC119" s="156">
        <f t="shared" si="75"/>
        <v>9</v>
      </c>
      <c r="AD119" s="156">
        <f t="shared" si="75"/>
        <v>9</v>
      </c>
      <c r="AE119" s="213" t="s">
        <v>23</v>
      </c>
      <c r="AF119" s="214" t="s">
        <v>24</v>
      </c>
      <c r="AG119" s="213" t="s">
        <v>23</v>
      </c>
      <c r="AH119" s="214" t="s">
        <v>25</v>
      </c>
      <c r="AK119" s="50"/>
      <c r="AL119" s="50"/>
    </row>
    <row r="120" spans="1:38" ht="23.25" customHeight="1" x14ac:dyDescent="0.4">
      <c r="A120" s="244"/>
      <c r="B120" s="120" t="s">
        <v>1</v>
      </c>
      <c r="C120" s="120">
        <f>DAY($K$7+$AD$10+$AD$10+$AD$10+$AD$10+$AD$10+$AD$10+$AD$10+$AD$10+$AD$10+$AD$10+$AD$10+$AD$10+$AD$10+$AD$10+$AD$10+$AD$10+$AD$10+$AD$10)</f>
        <v>18</v>
      </c>
      <c r="D120" s="120">
        <f>DAY($K$7+$AD$10+$AD$10+$AD$10+$AD$10+$AD$10+$AD$10+$AD$10+$AD$10+$AD$10+$AD$10+$AD$10+$AD$10+$AD$10+$AD$10+$AD$10+$AD$10+$AD$10+$AD$10+C10)</f>
        <v>19</v>
      </c>
      <c r="E120" s="120">
        <f t="shared" ref="E120:AD120" si="76">DAY($K$7+$AD$10+$AD$10+$AD$10+$AD$10+$AD$10+$AD$10+$AD$10+$AD$10+$AD$10+$AD$10+$AD$10+$AD$10+$AD$10+$AD$10+$AD$10+$AD$10+$AD$10+$AD$10+D10)</f>
        <v>20</v>
      </c>
      <c r="F120" s="120">
        <f t="shared" si="76"/>
        <v>21</v>
      </c>
      <c r="G120" s="120">
        <f t="shared" si="76"/>
        <v>22</v>
      </c>
      <c r="H120" s="120">
        <f t="shared" si="76"/>
        <v>23</v>
      </c>
      <c r="I120" s="120">
        <f t="shared" si="76"/>
        <v>24</v>
      </c>
      <c r="J120" s="120">
        <f t="shared" si="76"/>
        <v>25</v>
      </c>
      <c r="K120" s="120">
        <f t="shared" si="76"/>
        <v>26</v>
      </c>
      <c r="L120" s="120">
        <f t="shared" si="76"/>
        <v>27</v>
      </c>
      <c r="M120" s="120">
        <f t="shared" si="76"/>
        <v>28</v>
      </c>
      <c r="N120" s="120">
        <f t="shared" si="76"/>
        <v>29</v>
      </c>
      <c r="O120" s="120">
        <f t="shared" si="76"/>
        <v>30</v>
      </c>
      <c r="P120" s="120">
        <f t="shared" si="76"/>
        <v>31</v>
      </c>
      <c r="Q120" s="120">
        <f t="shared" si="76"/>
        <v>1</v>
      </c>
      <c r="R120" s="120">
        <f t="shared" si="76"/>
        <v>2</v>
      </c>
      <c r="S120" s="120">
        <f t="shared" si="76"/>
        <v>3</v>
      </c>
      <c r="T120" s="120">
        <f t="shared" si="76"/>
        <v>4</v>
      </c>
      <c r="U120" s="120">
        <f t="shared" si="76"/>
        <v>5</v>
      </c>
      <c r="V120" s="120">
        <f t="shared" si="76"/>
        <v>6</v>
      </c>
      <c r="W120" s="120">
        <f t="shared" si="76"/>
        <v>7</v>
      </c>
      <c r="X120" s="120">
        <f t="shared" si="76"/>
        <v>8</v>
      </c>
      <c r="Y120" s="120">
        <f t="shared" si="76"/>
        <v>9</v>
      </c>
      <c r="Z120" s="120">
        <f t="shared" si="76"/>
        <v>10</v>
      </c>
      <c r="AA120" s="120">
        <f t="shared" si="76"/>
        <v>11</v>
      </c>
      <c r="AB120" s="120">
        <f t="shared" si="76"/>
        <v>12</v>
      </c>
      <c r="AC120" s="120">
        <f t="shared" si="76"/>
        <v>13</v>
      </c>
      <c r="AD120" s="120">
        <f t="shared" si="76"/>
        <v>14</v>
      </c>
      <c r="AE120" s="213"/>
      <c r="AF120" s="214"/>
      <c r="AG120" s="213"/>
      <c r="AH120" s="214"/>
      <c r="AK120" s="50"/>
      <c r="AL120" s="50"/>
    </row>
    <row r="121" spans="1:38" ht="23.25" customHeight="1" x14ac:dyDescent="0.4">
      <c r="A121" s="244"/>
      <c r="B121" s="12" t="s">
        <v>2</v>
      </c>
      <c r="C121" s="12" t="str">
        <f>TEXT($K$7+$AD$10+$AD$10+$AD$10+$AD$10+$AD$10+$AD$10+$AD$10+$AD$10+$AD$10+$AD$10+$AD$10+$AD$10+$AD$10+$AD$10+$AD$10+$AD$10+$AD$10+$AD$10,"aaa")</f>
        <v>月</v>
      </c>
      <c r="D121" s="12" t="str">
        <f>TEXT($K$7+$AD$10+$AD$10+$AD$10+$AD$10+$AD$10+$AD$10+$AD$10+$AD$10+$AD$10+$AD$10+$AD$10+$AD$10+$AD$10+$AD$10+$AD$10+$AD$10+$AD$10+$AD$10+C10,"aaa")</f>
        <v>火</v>
      </c>
      <c r="E121" s="12" t="str">
        <f t="shared" ref="E121:AD121" si="77">TEXT($K$7+$AD$10+$AD$10+$AD$10+$AD$10+$AD$10+$AD$10+$AD$10+$AD$10+$AD$10+$AD$10+$AD$10+$AD$10+$AD$10+$AD$10+$AD$10+$AD$10+$AD$10+$AD$10+D10,"aaa")</f>
        <v>水</v>
      </c>
      <c r="F121" s="12" t="str">
        <f t="shared" si="77"/>
        <v>木</v>
      </c>
      <c r="G121" s="12" t="str">
        <f t="shared" si="77"/>
        <v>金</v>
      </c>
      <c r="H121" s="12" t="str">
        <f t="shared" si="77"/>
        <v>土</v>
      </c>
      <c r="I121" s="12" t="str">
        <f t="shared" si="77"/>
        <v>日</v>
      </c>
      <c r="J121" s="12" t="str">
        <f t="shared" si="77"/>
        <v>月</v>
      </c>
      <c r="K121" s="12" t="str">
        <f t="shared" si="77"/>
        <v>火</v>
      </c>
      <c r="L121" s="12" t="str">
        <f t="shared" si="77"/>
        <v>水</v>
      </c>
      <c r="M121" s="12" t="str">
        <f t="shared" si="77"/>
        <v>木</v>
      </c>
      <c r="N121" s="12" t="str">
        <f t="shared" si="77"/>
        <v>金</v>
      </c>
      <c r="O121" s="12" t="str">
        <f t="shared" si="77"/>
        <v>土</v>
      </c>
      <c r="P121" s="12" t="str">
        <f t="shared" si="77"/>
        <v>日</v>
      </c>
      <c r="Q121" s="12" t="str">
        <f t="shared" si="77"/>
        <v>月</v>
      </c>
      <c r="R121" s="12" t="str">
        <f t="shared" si="77"/>
        <v>火</v>
      </c>
      <c r="S121" s="12" t="str">
        <f t="shared" si="77"/>
        <v>水</v>
      </c>
      <c r="T121" s="12" t="str">
        <f t="shared" si="77"/>
        <v>木</v>
      </c>
      <c r="U121" s="12" t="str">
        <f t="shared" si="77"/>
        <v>金</v>
      </c>
      <c r="V121" s="12" t="str">
        <f t="shared" si="77"/>
        <v>土</v>
      </c>
      <c r="W121" s="12" t="str">
        <f t="shared" si="77"/>
        <v>日</v>
      </c>
      <c r="X121" s="12" t="str">
        <f t="shared" si="77"/>
        <v>月</v>
      </c>
      <c r="Y121" s="12" t="str">
        <f t="shared" si="77"/>
        <v>火</v>
      </c>
      <c r="Z121" s="12" t="str">
        <f t="shared" si="77"/>
        <v>水</v>
      </c>
      <c r="AA121" s="12" t="str">
        <f t="shared" si="77"/>
        <v>木</v>
      </c>
      <c r="AB121" s="12" t="str">
        <f t="shared" si="77"/>
        <v>金</v>
      </c>
      <c r="AC121" s="12" t="str">
        <f t="shared" si="77"/>
        <v>土</v>
      </c>
      <c r="AD121" s="12" t="str">
        <f t="shared" si="77"/>
        <v>日</v>
      </c>
      <c r="AE121" s="213"/>
      <c r="AF121" s="214"/>
      <c r="AG121" s="213"/>
      <c r="AH121" s="214"/>
      <c r="AK121" s="50"/>
      <c r="AL121" s="50"/>
    </row>
    <row r="122" spans="1:38" ht="119.25" customHeight="1" x14ac:dyDescent="0.4">
      <c r="A122" s="244"/>
      <c r="B122" s="10" t="s">
        <v>3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213"/>
      <c r="AF122" s="214"/>
      <c r="AG122" s="213"/>
      <c r="AH122" s="214"/>
      <c r="AI122" s="51"/>
      <c r="AJ122" s="51"/>
      <c r="AK122" s="52"/>
      <c r="AL122" s="52"/>
    </row>
    <row r="123" spans="1:38" ht="28.5" customHeight="1" x14ac:dyDescent="0.4">
      <c r="A123" s="244"/>
      <c r="B123" s="9" t="s">
        <v>4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16">
        <f>IF(AE118="",0,(COUNTBLANK(C123:AD123))+(COUNTIF(C123:AD123,"0"))+(COUNTIF(C123:AD123,"休"))+(COUNTIF(C123:AD123,"祝")))</f>
        <v>0</v>
      </c>
      <c r="AF123" s="117">
        <f>(COUNTIF(C123:AD123,"休"))+(COUNTIF(C123:AD123,"祝"))</f>
        <v>0</v>
      </c>
      <c r="AG123" s="116">
        <f>IF(AG118="",0,(COUNTBLANK(C124:AD124))+(COUNTIF(C124:AD124,"0"))+(COUNTIF(C124:AD124,"休"))+(COUNTIF(C124:AD124,"代")+(COUNTIF(C124:AD124,"祝"))))</f>
        <v>0</v>
      </c>
      <c r="AH123" s="117">
        <f>(COUNTIF(C124:AD124,"休"))+(COUNTIF(C124:AD124,"代")+(COUNTIF(C124:AD124,"祝")))</f>
        <v>0</v>
      </c>
      <c r="AK123" s="50"/>
      <c r="AL123" s="50"/>
    </row>
    <row r="124" spans="1:38" ht="28.5" customHeight="1" thickBot="1" x14ac:dyDescent="0.45">
      <c r="A124" s="245"/>
      <c r="B124" s="76" t="s">
        <v>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11" t="str">
        <f>IF(AE123=0,"",IFERROR(IF(AK124&gt;0.284,$F$159,IF(AK124&gt;0.249,$F$160,IF(AK124&gt;0.213,$F$161,$F$162))),0))</f>
        <v/>
      </c>
      <c r="AF124" s="212"/>
      <c r="AG124" s="211" t="str">
        <f>IF(AG123=0,"",IFERROR(IF(AL124&gt;0.284,$F$159,IF(AL124&gt;0.249,$F$160,IF(AL124&gt;0.213,$F$161,$F$162))),0))</f>
        <v/>
      </c>
      <c r="AH124" s="212"/>
      <c r="AK124" s="53">
        <f>IFERROR(ROUND(AF123/AE123,3),0)</f>
        <v>0</v>
      </c>
      <c r="AL124" s="54">
        <f>IFERROR(ROUND(AH123/AG123,3),0)</f>
        <v>0</v>
      </c>
    </row>
    <row r="125" spans="1:38" ht="23.25" customHeight="1" x14ac:dyDescent="0.4">
      <c r="A125" s="243" t="s">
        <v>96</v>
      </c>
      <c r="B125" s="118" t="s">
        <v>0</v>
      </c>
      <c r="C125" s="156">
        <f>MONTH($K$7+$AD$10+$AD$10+$AD$10+$AD$10+$AD$10+$AD$10+$AD$10+$AD$10+$AD$10+$AD$10+$AD$10+$AD$10+$AD$10+$AD$10+$AD$10+$AD$10+$AD$10+$AD$10+$AD$10)</f>
        <v>9</v>
      </c>
      <c r="D125" s="156">
        <f>MONTH($K$7+$AD$10+$AD$10+$AD$10+$AD$10+$AD$10+$AD$10+$AD$10+$AD$10+$AD$10+$AD$10+$AD$10+$AD$10+$AD$10+$AD$10+$AD$10+$AD$10+$AD$10+$AD$10+$AD$10+C10)</f>
        <v>9</v>
      </c>
      <c r="E125" s="156">
        <f t="shared" ref="E125:AD125" si="78">MONTH($K$7+$AD$10+$AD$10+$AD$10+$AD$10+$AD$10+$AD$10+$AD$10+$AD$10+$AD$10+$AD$10+$AD$10+$AD$10+$AD$10+$AD$10+$AD$10+$AD$10+$AD$10+$AD$10+$AD$10+D10)</f>
        <v>9</v>
      </c>
      <c r="F125" s="156">
        <f t="shared" si="78"/>
        <v>9</v>
      </c>
      <c r="G125" s="156">
        <f t="shared" si="78"/>
        <v>9</v>
      </c>
      <c r="H125" s="156">
        <f t="shared" si="78"/>
        <v>9</v>
      </c>
      <c r="I125" s="156">
        <f t="shared" si="78"/>
        <v>9</v>
      </c>
      <c r="J125" s="156">
        <f t="shared" si="78"/>
        <v>9</v>
      </c>
      <c r="K125" s="156">
        <f t="shared" si="78"/>
        <v>9</v>
      </c>
      <c r="L125" s="156">
        <f t="shared" si="78"/>
        <v>9</v>
      </c>
      <c r="M125" s="156">
        <f t="shared" si="78"/>
        <v>9</v>
      </c>
      <c r="N125" s="156">
        <f t="shared" si="78"/>
        <v>9</v>
      </c>
      <c r="O125" s="156">
        <f t="shared" si="78"/>
        <v>9</v>
      </c>
      <c r="P125" s="156">
        <f t="shared" si="78"/>
        <v>9</v>
      </c>
      <c r="Q125" s="156">
        <f t="shared" si="78"/>
        <v>9</v>
      </c>
      <c r="R125" s="156">
        <f t="shared" si="78"/>
        <v>9</v>
      </c>
      <c r="S125" s="156">
        <f t="shared" si="78"/>
        <v>10</v>
      </c>
      <c r="T125" s="156">
        <f t="shared" si="78"/>
        <v>10</v>
      </c>
      <c r="U125" s="156">
        <f t="shared" si="78"/>
        <v>10</v>
      </c>
      <c r="V125" s="156">
        <f t="shared" si="78"/>
        <v>10</v>
      </c>
      <c r="W125" s="156">
        <f t="shared" si="78"/>
        <v>10</v>
      </c>
      <c r="X125" s="156">
        <f t="shared" si="78"/>
        <v>10</v>
      </c>
      <c r="Y125" s="156">
        <f t="shared" si="78"/>
        <v>10</v>
      </c>
      <c r="Z125" s="156">
        <f t="shared" si="78"/>
        <v>10</v>
      </c>
      <c r="AA125" s="156">
        <f t="shared" si="78"/>
        <v>10</v>
      </c>
      <c r="AB125" s="156">
        <f t="shared" si="78"/>
        <v>10</v>
      </c>
      <c r="AC125" s="156">
        <f t="shared" si="78"/>
        <v>10</v>
      </c>
      <c r="AD125" s="156">
        <f t="shared" si="78"/>
        <v>10</v>
      </c>
      <c r="AE125" s="213" t="s">
        <v>23</v>
      </c>
      <c r="AF125" s="214" t="s">
        <v>24</v>
      </c>
      <c r="AG125" s="213" t="s">
        <v>23</v>
      </c>
      <c r="AH125" s="214" t="s">
        <v>25</v>
      </c>
      <c r="AK125" s="50"/>
      <c r="AL125" s="50"/>
    </row>
    <row r="126" spans="1:38" ht="23.25" customHeight="1" x14ac:dyDescent="0.4">
      <c r="A126" s="244"/>
      <c r="B126" s="120" t="s">
        <v>1</v>
      </c>
      <c r="C126" s="120">
        <f>DAY($K$7+$AD$10+$AD$10+$AD$10+$AD$10+$AD$10+$AD$10+$AD$10+$AD$10+$AD$10+$AD$10+$AD$10+$AD$10+$AD$10+$AD$10+$AD$10+$AD$10+$AD$10+$AD$10+$AD$10)</f>
        <v>15</v>
      </c>
      <c r="D126" s="120">
        <f>DAY($K$7+$AD$10+$AD$10+$AD$10+$AD$10+$AD$10+$AD$10+$AD$10+$AD$10+$AD$10+$AD$10+$AD$10+$AD$10+$AD$10+$AD$10+$AD$10+$AD$10+$AD$10+$AD$10+$AD$10+C10)</f>
        <v>16</v>
      </c>
      <c r="E126" s="120">
        <f t="shared" ref="E126:AD126" si="79">DAY($K$7+$AD$10+$AD$10+$AD$10+$AD$10+$AD$10+$AD$10+$AD$10+$AD$10+$AD$10+$AD$10+$AD$10+$AD$10+$AD$10+$AD$10+$AD$10+$AD$10+$AD$10+$AD$10+$AD$10+D10)</f>
        <v>17</v>
      </c>
      <c r="F126" s="120">
        <f t="shared" si="79"/>
        <v>18</v>
      </c>
      <c r="G126" s="120">
        <f t="shared" si="79"/>
        <v>19</v>
      </c>
      <c r="H126" s="120">
        <f t="shared" si="79"/>
        <v>20</v>
      </c>
      <c r="I126" s="120">
        <f t="shared" si="79"/>
        <v>21</v>
      </c>
      <c r="J126" s="120">
        <f t="shared" si="79"/>
        <v>22</v>
      </c>
      <c r="K126" s="120">
        <f t="shared" si="79"/>
        <v>23</v>
      </c>
      <c r="L126" s="120">
        <f t="shared" si="79"/>
        <v>24</v>
      </c>
      <c r="M126" s="120">
        <f t="shared" si="79"/>
        <v>25</v>
      </c>
      <c r="N126" s="120">
        <f t="shared" si="79"/>
        <v>26</v>
      </c>
      <c r="O126" s="120">
        <f t="shared" si="79"/>
        <v>27</v>
      </c>
      <c r="P126" s="120">
        <f t="shared" si="79"/>
        <v>28</v>
      </c>
      <c r="Q126" s="120">
        <f t="shared" si="79"/>
        <v>29</v>
      </c>
      <c r="R126" s="120">
        <f t="shared" si="79"/>
        <v>30</v>
      </c>
      <c r="S126" s="120">
        <f t="shared" si="79"/>
        <v>1</v>
      </c>
      <c r="T126" s="120">
        <f t="shared" si="79"/>
        <v>2</v>
      </c>
      <c r="U126" s="120">
        <f t="shared" si="79"/>
        <v>3</v>
      </c>
      <c r="V126" s="120">
        <f t="shared" si="79"/>
        <v>4</v>
      </c>
      <c r="W126" s="120">
        <f t="shared" si="79"/>
        <v>5</v>
      </c>
      <c r="X126" s="120">
        <f t="shared" si="79"/>
        <v>6</v>
      </c>
      <c r="Y126" s="120">
        <f t="shared" si="79"/>
        <v>7</v>
      </c>
      <c r="Z126" s="120">
        <f t="shared" si="79"/>
        <v>8</v>
      </c>
      <c r="AA126" s="120">
        <f t="shared" si="79"/>
        <v>9</v>
      </c>
      <c r="AB126" s="120">
        <f t="shared" si="79"/>
        <v>10</v>
      </c>
      <c r="AC126" s="120">
        <f t="shared" si="79"/>
        <v>11</v>
      </c>
      <c r="AD126" s="120">
        <f t="shared" si="79"/>
        <v>12</v>
      </c>
      <c r="AE126" s="213"/>
      <c r="AF126" s="214"/>
      <c r="AG126" s="213"/>
      <c r="AH126" s="214"/>
      <c r="AK126" s="50"/>
      <c r="AL126" s="50"/>
    </row>
    <row r="127" spans="1:38" ht="23.25" customHeight="1" x14ac:dyDescent="0.4">
      <c r="A127" s="244"/>
      <c r="B127" s="12" t="s">
        <v>2</v>
      </c>
      <c r="C127" s="12" t="str">
        <f>TEXT($K$7+$AD$10+$AD$10+$AD$10+$AD$10+$AD$10+$AD$10+$AD$10+$AD$10+$AD$10+$AD$10+$AD$10+$AD$10+$AD$10+$AD$10+$AD$10+$AD$10+$AD$10+$AD$10+$AD$10,"aaa")</f>
        <v>月</v>
      </c>
      <c r="D127" s="12" t="str">
        <f>TEXT($K$7+$AD$10+$AD$10+$AD$10+$AD$10+$AD$10+$AD$10+$AD$10+$AD$10+$AD$10+$AD$10+$AD$10+$AD$10+$AD$10+$AD$10+$AD$10+$AD$10+$AD$10+$AD$10+$AD$10+C10,"aaa")</f>
        <v>火</v>
      </c>
      <c r="E127" s="12" t="str">
        <f t="shared" ref="E127:AD127" si="80">TEXT($K$7+$AD$10+$AD$10+$AD$10+$AD$10+$AD$10+$AD$10+$AD$10+$AD$10+$AD$10+$AD$10+$AD$10+$AD$10+$AD$10+$AD$10+$AD$10+$AD$10+$AD$10+$AD$10+$AD$10+D10,"aaa")</f>
        <v>水</v>
      </c>
      <c r="F127" s="12" t="str">
        <f t="shared" si="80"/>
        <v>木</v>
      </c>
      <c r="G127" s="12" t="str">
        <f t="shared" si="80"/>
        <v>金</v>
      </c>
      <c r="H127" s="12" t="str">
        <f t="shared" si="80"/>
        <v>土</v>
      </c>
      <c r="I127" s="12" t="str">
        <f t="shared" si="80"/>
        <v>日</v>
      </c>
      <c r="J127" s="12" t="str">
        <f t="shared" si="80"/>
        <v>月</v>
      </c>
      <c r="K127" s="12" t="str">
        <f t="shared" si="80"/>
        <v>火</v>
      </c>
      <c r="L127" s="12" t="str">
        <f t="shared" si="80"/>
        <v>水</v>
      </c>
      <c r="M127" s="12" t="str">
        <f t="shared" si="80"/>
        <v>木</v>
      </c>
      <c r="N127" s="12" t="str">
        <f t="shared" si="80"/>
        <v>金</v>
      </c>
      <c r="O127" s="12" t="str">
        <f t="shared" si="80"/>
        <v>土</v>
      </c>
      <c r="P127" s="12" t="str">
        <f t="shared" si="80"/>
        <v>日</v>
      </c>
      <c r="Q127" s="12" t="str">
        <f t="shared" si="80"/>
        <v>月</v>
      </c>
      <c r="R127" s="12" t="str">
        <f t="shared" si="80"/>
        <v>火</v>
      </c>
      <c r="S127" s="12" t="str">
        <f t="shared" si="80"/>
        <v>水</v>
      </c>
      <c r="T127" s="12" t="str">
        <f t="shared" si="80"/>
        <v>木</v>
      </c>
      <c r="U127" s="12" t="str">
        <f t="shared" si="80"/>
        <v>金</v>
      </c>
      <c r="V127" s="12" t="str">
        <f t="shared" si="80"/>
        <v>土</v>
      </c>
      <c r="W127" s="12" t="str">
        <f t="shared" si="80"/>
        <v>日</v>
      </c>
      <c r="X127" s="12" t="str">
        <f t="shared" si="80"/>
        <v>月</v>
      </c>
      <c r="Y127" s="12" t="str">
        <f t="shared" si="80"/>
        <v>火</v>
      </c>
      <c r="Z127" s="12" t="str">
        <f t="shared" si="80"/>
        <v>水</v>
      </c>
      <c r="AA127" s="12" t="str">
        <f t="shared" si="80"/>
        <v>木</v>
      </c>
      <c r="AB127" s="12" t="str">
        <f t="shared" si="80"/>
        <v>金</v>
      </c>
      <c r="AC127" s="12" t="str">
        <f t="shared" si="80"/>
        <v>土</v>
      </c>
      <c r="AD127" s="12" t="str">
        <f t="shared" si="80"/>
        <v>日</v>
      </c>
      <c r="AE127" s="213"/>
      <c r="AF127" s="214"/>
      <c r="AG127" s="213"/>
      <c r="AH127" s="214"/>
      <c r="AK127" s="50"/>
      <c r="AL127" s="50"/>
    </row>
    <row r="128" spans="1:38" ht="119.25" customHeight="1" x14ac:dyDescent="0.4">
      <c r="A128" s="244"/>
      <c r="B128" s="10" t="s">
        <v>3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213"/>
      <c r="AF128" s="214"/>
      <c r="AG128" s="213"/>
      <c r="AH128" s="214"/>
      <c r="AI128" s="51"/>
      <c r="AJ128" s="51"/>
      <c r="AK128" s="52"/>
      <c r="AL128" s="52"/>
    </row>
    <row r="129" spans="1:38" ht="28.5" customHeight="1" x14ac:dyDescent="0.4">
      <c r="A129" s="244"/>
      <c r="B129" s="9" t="s">
        <v>4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16">
        <f>IF(AE124="",0,(COUNTBLANK(C129:AD129))+(COUNTIF(C129:AD129,"0"))+(COUNTIF(C129:AD129,"休"))+(COUNTIF(C129:AD129,"祝")))</f>
        <v>0</v>
      </c>
      <c r="AF129" s="117">
        <f>(COUNTIF(C129:AD129,"休"))+(COUNTIF(C129:AD129,"祝"))</f>
        <v>0</v>
      </c>
      <c r="AG129" s="116">
        <f>IF(AG124="",0,(COUNTBLANK(C130:AD130))+(COUNTIF(C130:AD130,"0"))+(COUNTIF(C130:AD130,"休"))+(COUNTIF(C130:AD130,"代")+(COUNTIF(C130:AD130,"祝"))))</f>
        <v>0</v>
      </c>
      <c r="AH129" s="117">
        <f>(COUNTIF(C130:AD130,"休"))+(COUNTIF(C130:AD130,"代")+(COUNTIF(C130:AD130,"祝")))</f>
        <v>0</v>
      </c>
      <c r="AK129" s="50"/>
      <c r="AL129" s="50"/>
    </row>
    <row r="130" spans="1:38" ht="28.5" customHeight="1" thickBot="1" x14ac:dyDescent="0.45">
      <c r="A130" s="245"/>
      <c r="B130" s="76" t="s">
        <v>5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11" t="str">
        <f>IF(AE129=0,"",IFERROR(IF(AK130&gt;0.284,$F$159,IF(AK130&gt;0.249,$F$160,IF(AK130&gt;0.213,$F$161,$F$162))),0))</f>
        <v/>
      </c>
      <c r="AF130" s="212"/>
      <c r="AG130" s="211" t="str">
        <f>IF(AG129=0,"",IFERROR(IF(AL130&gt;0.284,$F$159,IF(AL130&gt;0.249,$F$160,IF(AL130&gt;0.213,$F$161,$F$162))),0))</f>
        <v/>
      </c>
      <c r="AH130" s="212"/>
      <c r="AK130" s="53">
        <f>IFERROR(ROUND(AF129/AE129,3),0)</f>
        <v>0</v>
      </c>
      <c r="AL130" s="54">
        <f>IFERROR(ROUND(AH129/AG129,3),0)</f>
        <v>0</v>
      </c>
    </row>
    <row r="131" spans="1:38" ht="7.5" customHeight="1" thickBot="1" x14ac:dyDescent="0.45">
      <c r="A131" s="33"/>
      <c r="B131" s="34"/>
      <c r="C131" s="34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170"/>
      <c r="AF131" s="170"/>
      <c r="AG131" s="171"/>
      <c r="AH131" s="171"/>
      <c r="AK131" s="50"/>
      <c r="AL131" s="50"/>
    </row>
    <row r="132" spans="1:38" ht="27.95" customHeight="1" x14ac:dyDescent="0.4">
      <c r="A132" s="33"/>
      <c r="B132" s="34"/>
      <c r="C132" s="34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176"/>
      <c r="AA132" s="177"/>
      <c r="AB132" s="177"/>
      <c r="AC132" s="177"/>
      <c r="AD132" s="178"/>
      <c r="AE132" s="172" t="s">
        <v>4</v>
      </c>
      <c r="AF132" s="173"/>
      <c r="AG132" s="174" t="s">
        <v>5</v>
      </c>
      <c r="AH132" s="175"/>
      <c r="AK132" s="50"/>
      <c r="AL132" s="50"/>
    </row>
    <row r="133" spans="1:38" ht="27.95" customHeight="1" x14ac:dyDescent="0.4">
      <c r="A133" s="33"/>
      <c r="B133" s="34"/>
      <c r="C133" s="34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86"/>
      <c r="AA133" s="87"/>
      <c r="AB133" s="87"/>
      <c r="AC133" s="179" t="s">
        <v>103</v>
      </c>
      <c r="AD133" s="180"/>
      <c r="AE133" s="183">
        <f>AE15+AE21+AE27+AE33+AE39+AE45+AE51+AE57+AE63+AE69+AE75+AE81+AE87+AE93+AE99+AE105+AE111+AE117+AE123+AE129</f>
        <v>147</v>
      </c>
      <c r="AF133" s="184"/>
      <c r="AG133" s="185">
        <f>AG15+AG21+AG27+AG33+AG39+AG45+AG51+AG57+AG63+AG69+AG75+AG81+AG87+AG93+AG99+AG105+AG111+AG117+AG123+AG129</f>
        <v>143</v>
      </c>
      <c r="AH133" s="186"/>
      <c r="AK133" s="50"/>
      <c r="AL133" s="50"/>
    </row>
    <row r="134" spans="1:38" ht="27.95" customHeight="1" x14ac:dyDescent="0.4">
      <c r="A134" s="33"/>
      <c r="B134" s="34"/>
      <c r="C134" s="34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84"/>
      <c r="AA134" s="85"/>
      <c r="AB134" s="85"/>
      <c r="AC134" s="181" t="s">
        <v>104</v>
      </c>
      <c r="AD134" s="182"/>
      <c r="AE134" s="187">
        <f>AF15+AF21+AF27+AF33+AF39+AF45+AF51+AF57+AF63+AF69+AF75+AF81+AF87+AF93+AF99+AF105+AF111+AF117+AF123+AF129</f>
        <v>42</v>
      </c>
      <c r="AF134" s="188"/>
      <c r="AG134" s="189">
        <f>AH15+AH21+AH27+AH33+AH39+AH45+AH51+AH57+AH63+AH69+AH75+AH81+AH87+AH93+AH99+AH105+AH111+AH117+AH123+AH129</f>
        <v>42</v>
      </c>
      <c r="AH134" s="190"/>
      <c r="AK134" s="50"/>
      <c r="AL134" s="50"/>
    </row>
    <row r="135" spans="1:38" ht="27.95" customHeight="1" x14ac:dyDescent="0.4">
      <c r="A135" s="33"/>
      <c r="B135" s="34"/>
      <c r="C135" s="34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88"/>
      <c r="AA135" s="89"/>
      <c r="AB135" s="89"/>
      <c r="AC135" s="195" t="s">
        <v>105</v>
      </c>
      <c r="AD135" s="196"/>
      <c r="AE135" s="191">
        <f>ROUND(AE134/AE133,4)</f>
        <v>0.28570000000000001</v>
      </c>
      <c r="AF135" s="192"/>
      <c r="AG135" s="193">
        <f>ROUND(AG134/AG133,4)</f>
        <v>0.29370000000000002</v>
      </c>
      <c r="AH135" s="194"/>
      <c r="AK135" s="50"/>
      <c r="AL135" s="50"/>
    </row>
    <row r="136" spans="1:38" ht="24" x14ac:dyDescent="0.25">
      <c r="A136" s="33"/>
      <c r="B136" s="34"/>
      <c r="C136" s="34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202" t="s">
        <v>149</v>
      </c>
      <c r="AA136" s="203"/>
      <c r="AB136" s="203"/>
      <c r="AC136" s="203"/>
      <c r="AD136" s="204"/>
      <c r="AE136" s="200"/>
      <c r="AF136" s="201"/>
      <c r="AG136" s="205"/>
      <c r="AH136" s="206"/>
      <c r="AK136" s="50"/>
      <c r="AL136" s="50"/>
    </row>
    <row r="137" spans="1:38" ht="24" customHeight="1" x14ac:dyDescent="0.25">
      <c r="A137" s="33"/>
      <c r="B137" s="34"/>
      <c r="C137" s="34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154"/>
      <c r="AA137" s="207" t="s">
        <v>150</v>
      </c>
      <c r="AB137" s="208"/>
      <c r="AC137" s="208"/>
      <c r="AD137" s="155"/>
      <c r="AE137" s="200">
        <f>ROUND(AE135,3)</f>
        <v>0.28599999999999998</v>
      </c>
      <c r="AF137" s="201"/>
      <c r="AG137" s="166">
        <f>ROUND(AG135,3)</f>
        <v>0.29399999999999998</v>
      </c>
      <c r="AH137" s="167"/>
      <c r="AK137" s="50"/>
      <c r="AL137" s="50"/>
    </row>
    <row r="138" spans="1:38" ht="24.75" thickBot="1" x14ac:dyDescent="0.45">
      <c r="A138" s="33"/>
      <c r="B138" s="34"/>
      <c r="C138" s="34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197" t="s">
        <v>102</v>
      </c>
      <c r="AA138" s="198"/>
      <c r="AB138" s="198"/>
      <c r="AC138" s="198"/>
      <c r="AD138" s="199"/>
      <c r="AE138" s="168" t="str">
        <f>IF(AE137&gt;=0.285,"CLEAR","休暇不足")</f>
        <v>CLEAR</v>
      </c>
      <c r="AF138" s="168"/>
      <c r="AG138" s="169" t="str">
        <f>IF(AG137&gt;=0.285,"達成","未達成")</f>
        <v>達成</v>
      </c>
      <c r="AH138" s="169"/>
      <c r="AK138" s="50"/>
      <c r="AL138" s="50"/>
    </row>
    <row r="139" spans="1:38" ht="22.5" customHeight="1" x14ac:dyDescent="0.4">
      <c r="A139" s="33"/>
      <c r="B139" s="34"/>
      <c r="C139" s="97"/>
      <c r="D139" s="97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82"/>
      <c r="Z139" s="260" t="str">
        <f>IF(AG137="未達成","参考）4週7休、4週6休達成状況　‥　","")</f>
        <v/>
      </c>
      <c r="AA139" s="260"/>
      <c r="AB139" s="260"/>
      <c r="AC139" s="260"/>
      <c r="AD139" s="260"/>
      <c r="AE139" s="260"/>
      <c r="AF139" s="260"/>
      <c r="AG139" s="280" t="str">
        <f>IF(AG138="未達成","↓","")</f>
        <v/>
      </c>
      <c r="AH139" s="280"/>
      <c r="AK139" s="50"/>
      <c r="AL139" s="50"/>
    </row>
    <row r="140" spans="1:38" ht="22.5" customHeight="1" x14ac:dyDescent="0.4">
      <c r="A140" s="33"/>
      <c r="B140" s="34"/>
      <c r="C140" s="97"/>
      <c r="D140" s="97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35"/>
      <c r="Z140" s="276" t="str">
        <f>IF(AG138="未達成","参考）4週7休、4週6休達成状況　‥　","")</f>
        <v/>
      </c>
      <c r="AA140" s="276"/>
      <c r="AB140" s="276"/>
      <c r="AC140" s="276"/>
      <c r="AD140" s="276"/>
      <c r="AE140" s="276"/>
      <c r="AF140" s="276"/>
      <c r="AG140" s="261" t="str">
        <f>IF(AG138="未達成",IFERROR(IF(AG137&gt;0.284,$F$159,IF(AG137&gt;0.249,$F$160,IF(AG137&gt;0.213,$F$161,$F$162))),0),"")</f>
        <v/>
      </c>
      <c r="AH140" s="261"/>
      <c r="AK140" s="50"/>
      <c r="AL140" s="50"/>
    </row>
    <row r="141" spans="1:38" ht="22.5" customHeight="1" x14ac:dyDescent="0.4">
      <c r="A141" s="33"/>
      <c r="B141" s="34"/>
      <c r="C141" s="97"/>
      <c r="D141" s="97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35"/>
      <c r="Z141" s="153"/>
      <c r="AA141" s="153"/>
      <c r="AB141" s="153"/>
      <c r="AC141" s="153"/>
      <c r="AD141" s="153"/>
      <c r="AE141" s="153"/>
      <c r="AF141" s="153"/>
      <c r="AG141" s="152"/>
      <c r="AH141" s="152"/>
      <c r="AK141" s="50"/>
      <c r="AL141" s="50"/>
    </row>
    <row r="142" spans="1:38" ht="37.5" customHeight="1" x14ac:dyDescent="0.4">
      <c r="A142" s="33"/>
      <c r="B142" s="34"/>
      <c r="C142" s="97"/>
      <c r="D142" s="97"/>
      <c r="E142" s="271" t="s">
        <v>108</v>
      </c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3"/>
      <c r="Y142" s="35"/>
      <c r="Z142" s="279" t="s">
        <v>147</v>
      </c>
      <c r="AA142" s="279"/>
      <c r="AB142" s="279"/>
      <c r="AC142" s="279"/>
      <c r="AD142" s="279"/>
      <c r="AE142" s="279"/>
      <c r="AF142" s="279"/>
      <c r="AG142" s="96"/>
      <c r="AH142" s="96"/>
      <c r="AK142" s="50"/>
      <c r="AL142" s="50"/>
    </row>
    <row r="143" spans="1:38" ht="30.75" customHeight="1" x14ac:dyDescent="0.4">
      <c r="A143" s="33"/>
      <c r="B143" s="97"/>
      <c r="C143" s="97"/>
      <c r="D143" s="101"/>
      <c r="E143" s="267" t="s">
        <v>107</v>
      </c>
      <c r="F143" s="268"/>
      <c r="G143" s="268"/>
      <c r="H143" s="268"/>
      <c r="I143" s="268"/>
      <c r="J143" s="268"/>
      <c r="K143" s="268"/>
      <c r="L143" s="268"/>
      <c r="M143" s="268"/>
      <c r="N143" s="269"/>
      <c r="O143" s="267" t="s">
        <v>109</v>
      </c>
      <c r="P143" s="268"/>
      <c r="Q143" s="268"/>
      <c r="R143" s="268"/>
      <c r="S143" s="268"/>
      <c r="T143" s="268"/>
      <c r="U143" s="268"/>
      <c r="V143" s="268"/>
      <c r="W143" s="268"/>
      <c r="X143" s="111"/>
      <c r="Y143" s="97"/>
      <c r="Z143" s="279" t="s">
        <v>148</v>
      </c>
      <c r="AA143" s="279"/>
      <c r="AB143" s="279"/>
      <c r="AC143" s="279"/>
      <c r="AD143" s="279"/>
      <c r="AE143" s="279"/>
      <c r="AF143" s="279"/>
      <c r="AG143" s="96"/>
      <c r="AH143" s="96"/>
      <c r="AJ143" s="91"/>
      <c r="AK143" s="92"/>
      <c r="AL143" s="92"/>
    </row>
    <row r="144" spans="1:38" ht="42.75" customHeight="1" x14ac:dyDescent="0.4">
      <c r="A144" s="33"/>
      <c r="B144" s="97"/>
      <c r="C144" s="97"/>
      <c r="D144" s="101"/>
      <c r="E144" s="264" t="s">
        <v>29</v>
      </c>
      <c r="F144" s="264"/>
      <c r="G144" s="112" t="s">
        <v>31</v>
      </c>
      <c r="H144" s="270" t="s">
        <v>40</v>
      </c>
      <c r="I144" s="270"/>
      <c r="J144" s="270"/>
      <c r="K144" s="270"/>
      <c r="L144" s="270"/>
      <c r="M144" s="270"/>
      <c r="N144" s="114"/>
      <c r="O144" s="263" t="s">
        <v>97</v>
      </c>
      <c r="P144" s="264"/>
      <c r="Q144" s="112" t="s">
        <v>31</v>
      </c>
      <c r="R144" s="274" t="s">
        <v>152</v>
      </c>
      <c r="S144" s="274"/>
      <c r="T144" s="274"/>
      <c r="U144" s="274"/>
      <c r="V144" s="274"/>
      <c r="W144" s="274"/>
      <c r="X144" s="275"/>
      <c r="Y144" s="97"/>
      <c r="Z144" s="97"/>
      <c r="AA144" s="97"/>
      <c r="AB144" s="97"/>
      <c r="AC144" s="35"/>
      <c r="AD144" s="35"/>
      <c r="AE144" s="98"/>
      <c r="AF144" s="98"/>
      <c r="AG144" s="96"/>
      <c r="AH144" s="96"/>
      <c r="AJ144" s="91"/>
      <c r="AK144" s="92"/>
      <c r="AL144" s="92"/>
    </row>
    <row r="145" spans="1:45" ht="44.25" customHeight="1" x14ac:dyDescent="0.4">
      <c r="A145" s="33"/>
      <c r="B145" s="228"/>
      <c r="C145" s="228"/>
      <c r="D145" s="102"/>
      <c r="E145" s="264" t="s">
        <v>42</v>
      </c>
      <c r="F145" s="264"/>
      <c r="G145" s="112" t="s">
        <v>31</v>
      </c>
      <c r="H145" s="270" t="s">
        <v>112</v>
      </c>
      <c r="I145" s="270"/>
      <c r="J145" s="270"/>
      <c r="K145" s="270"/>
      <c r="L145" s="270"/>
      <c r="M145" s="270"/>
      <c r="N145" s="104"/>
      <c r="O145" s="263" t="s">
        <v>98</v>
      </c>
      <c r="P145" s="264"/>
      <c r="Q145" s="112" t="s">
        <v>31</v>
      </c>
      <c r="R145" s="270" t="s">
        <v>110</v>
      </c>
      <c r="S145" s="270"/>
      <c r="T145" s="270"/>
      <c r="U145" s="270"/>
      <c r="V145" s="270"/>
      <c r="W145" s="270"/>
      <c r="X145" s="105"/>
      <c r="Y145" s="99"/>
      <c r="Z145" s="99"/>
      <c r="AA145" s="148"/>
      <c r="AB145" s="99"/>
      <c r="AC145" s="35"/>
      <c r="AD145" s="35"/>
      <c r="AE145" s="67"/>
      <c r="AF145" s="67"/>
      <c r="AG145" s="96"/>
      <c r="AH145" s="96"/>
      <c r="AJ145" s="93"/>
      <c r="AK145" s="94"/>
      <c r="AL145" s="94"/>
    </row>
    <row r="146" spans="1:45" ht="44.25" customHeight="1" x14ac:dyDescent="0.4">
      <c r="A146" s="33"/>
      <c r="B146" s="228"/>
      <c r="C146" s="228"/>
      <c r="D146" s="102"/>
      <c r="E146" s="264" t="s">
        <v>43</v>
      </c>
      <c r="F146" s="264"/>
      <c r="G146" s="112" t="s">
        <v>31</v>
      </c>
      <c r="H146" s="270" t="s">
        <v>106</v>
      </c>
      <c r="I146" s="270"/>
      <c r="J146" s="270"/>
      <c r="K146" s="270"/>
      <c r="L146" s="270"/>
      <c r="M146" s="270"/>
      <c r="N146" s="106"/>
      <c r="O146" s="263" t="s">
        <v>111</v>
      </c>
      <c r="P146" s="264"/>
      <c r="Q146" s="112" t="s">
        <v>31</v>
      </c>
      <c r="R146" s="231" t="s">
        <v>151</v>
      </c>
      <c r="S146" s="231"/>
      <c r="T146" s="231"/>
      <c r="U146" s="231"/>
      <c r="V146" s="231"/>
      <c r="W146" s="231"/>
      <c r="X146" s="105"/>
      <c r="Y146" s="99"/>
      <c r="Z146" s="99"/>
      <c r="AA146" s="99"/>
      <c r="AB146" s="99"/>
      <c r="AC146" s="35"/>
      <c r="AD146" s="35"/>
      <c r="AE146" s="67"/>
      <c r="AF146" s="67"/>
      <c r="AG146" s="96"/>
      <c r="AH146" s="96"/>
      <c r="AJ146" s="93"/>
      <c r="AK146" s="94"/>
      <c r="AL146" s="94"/>
    </row>
    <row r="147" spans="1:45" ht="44.25" customHeight="1" x14ac:dyDescent="0.4">
      <c r="A147" s="33"/>
      <c r="B147" s="73"/>
      <c r="C147" s="73"/>
      <c r="D147" s="102"/>
      <c r="E147" s="107"/>
      <c r="F147" s="103"/>
      <c r="G147" s="103"/>
      <c r="H147" s="103"/>
      <c r="I147" s="103"/>
      <c r="J147" s="103"/>
      <c r="K147" s="115"/>
      <c r="L147" s="115"/>
      <c r="M147" s="103"/>
      <c r="N147" s="106"/>
      <c r="O147" s="263" t="s">
        <v>30</v>
      </c>
      <c r="P147" s="264"/>
      <c r="Q147" s="112" t="s">
        <v>31</v>
      </c>
      <c r="R147" s="277" t="s">
        <v>137</v>
      </c>
      <c r="S147" s="277"/>
      <c r="T147" s="277"/>
      <c r="U147" s="277"/>
      <c r="V147" s="277"/>
      <c r="W147" s="277"/>
      <c r="X147" s="278"/>
      <c r="Y147" s="72"/>
      <c r="Z147" s="72"/>
      <c r="AA147" s="72"/>
      <c r="AB147" s="72"/>
      <c r="AC147" s="35"/>
      <c r="AD147" s="35"/>
      <c r="AE147" s="67"/>
      <c r="AF147" s="67"/>
      <c r="AG147" s="74"/>
      <c r="AH147" s="74"/>
      <c r="AJ147" s="93"/>
      <c r="AK147" s="94"/>
      <c r="AL147" s="94"/>
    </row>
    <row r="148" spans="1:45" ht="44.25" customHeight="1" x14ac:dyDescent="0.4">
      <c r="A148" s="33"/>
      <c r="B148" s="228"/>
      <c r="C148" s="228"/>
      <c r="D148" s="102"/>
      <c r="E148" s="229"/>
      <c r="F148" s="230"/>
      <c r="G148" s="230"/>
      <c r="H148" s="230"/>
      <c r="I148" s="230"/>
      <c r="J148" s="230"/>
      <c r="K148" s="227"/>
      <c r="L148" s="227"/>
      <c r="M148" s="108"/>
      <c r="N148" s="109"/>
      <c r="O148" s="265" t="s">
        <v>41</v>
      </c>
      <c r="P148" s="266"/>
      <c r="Q148" s="113" t="s">
        <v>31</v>
      </c>
      <c r="R148" s="262" t="s">
        <v>48</v>
      </c>
      <c r="S148" s="262"/>
      <c r="T148" s="262"/>
      <c r="U148" s="262"/>
      <c r="V148" s="262"/>
      <c r="W148" s="262"/>
      <c r="X148" s="110"/>
      <c r="Y148" s="99"/>
      <c r="Z148" s="99"/>
      <c r="AA148" s="99"/>
      <c r="AB148" s="99"/>
      <c r="AC148" s="35"/>
      <c r="AD148" s="35"/>
      <c r="AE148" s="75"/>
      <c r="AF148" s="75"/>
      <c r="AG148" s="71"/>
      <c r="AH148" s="71"/>
      <c r="AJ148" s="93"/>
      <c r="AK148" s="95"/>
      <c r="AL148" s="95"/>
      <c r="AP148" s="83"/>
      <c r="AQ148" s="83"/>
      <c r="AR148" s="83"/>
      <c r="AS148" s="83"/>
    </row>
    <row r="149" spans="1:45" ht="44.25" customHeight="1" x14ac:dyDescent="0.4">
      <c r="A149" s="33"/>
      <c r="B149" s="34"/>
      <c r="C149" s="34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82"/>
      <c r="AD149" s="82"/>
      <c r="AE149" s="68"/>
      <c r="AF149" s="68"/>
      <c r="AG149" s="100"/>
      <c r="AH149" s="100"/>
      <c r="AK149" s="90"/>
      <c r="AL149" s="90"/>
      <c r="AP149" s="226"/>
      <c r="AQ149" s="226"/>
      <c r="AR149" s="226"/>
      <c r="AS149" s="226"/>
    </row>
    <row r="150" spans="1:45" x14ac:dyDescent="0.4">
      <c r="C150" s="3"/>
    </row>
    <row r="151" spans="1:45" ht="18.75" x14ac:dyDescent="0.4">
      <c r="C151" s="13"/>
    </row>
    <row r="155" spans="1:45" hidden="1" x14ac:dyDescent="0.4"/>
    <row r="156" spans="1:45" ht="25.5" hidden="1" customHeight="1" x14ac:dyDescent="0.4"/>
    <row r="157" spans="1:45" hidden="1" x14ac:dyDescent="0.4"/>
    <row r="158" spans="1:45" ht="18.75" hidden="1" customHeight="1" x14ac:dyDescent="0.4">
      <c r="A158" s="18"/>
      <c r="B158" s="78"/>
      <c r="C158" s="9"/>
      <c r="D158" s="17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20"/>
      <c r="AF158" s="20"/>
      <c r="AG158" s="19"/>
      <c r="AH158" s="21"/>
    </row>
    <row r="159" spans="1:45" ht="19.5" hidden="1" customHeight="1" x14ac:dyDescent="0.4">
      <c r="A159" s="22"/>
      <c r="B159" s="27"/>
      <c r="C159" s="16" t="s">
        <v>29</v>
      </c>
      <c r="D159" s="16" t="s">
        <v>29</v>
      </c>
      <c r="E159" s="23"/>
      <c r="F159" s="17" t="s">
        <v>63</v>
      </c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143" t="s">
        <v>37</v>
      </c>
      <c r="AF159" s="24"/>
      <c r="AG159" s="23"/>
      <c r="AH159" s="25"/>
    </row>
    <row r="160" spans="1:45" ht="19.5" hidden="1" customHeight="1" x14ac:dyDescent="0.4">
      <c r="A160" s="22"/>
      <c r="B160" s="27"/>
      <c r="C160" s="16" t="s">
        <v>42</v>
      </c>
      <c r="D160" s="16" t="s">
        <v>42</v>
      </c>
      <c r="E160" s="23"/>
      <c r="F160" s="17" t="s">
        <v>26</v>
      </c>
      <c r="G160" s="23"/>
      <c r="H160" s="23"/>
      <c r="I160" s="23"/>
      <c r="J160" s="144" t="s">
        <v>156</v>
      </c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6"/>
      <c r="Y160" s="23"/>
      <c r="Z160" s="23"/>
      <c r="AA160" s="23"/>
      <c r="AB160" s="23"/>
      <c r="AC160" s="23"/>
      <c r="AD160" s="23"/>
      <c r="AE160" s="143" t="s">
        <v>38</v>
      </c>
      <c r="AF160" s="24"/>
      <c r="AG160" s="23"/>
      <c r="AH160" s="25"/>
    </row>
    <row r="161" spans="1:40" ht="19.5" hidden="1" customHeight="1" x14ac:dyDescent="0.4">
      <c r="A161" s="22"/>
      <c r="B161" s="27"/>
      <c r="C161" s="16" t="s">
        <v>97</v>
      </c>
      <c r="D161" s="16" t="s">
        <v>43</v>
      </c>
      <c r="E161" s="23"/>
      <c r="F161" s="17" t="s">
        <v>27</v>
      </c>
      <c r="G161" s="23"/>
      <c r="H161" s="23"/>
      <c r="I161" s="23"/>
      <c r="J161" s="144" t="s">
        <v>64</v>
      </c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6"/>
      <c r="Y161" s="23"/>
      <c r="Z161" s="23"/>
      <c r="AA161" s="23"/>
      <c r="AB161" s="23"/>
      <c r="AC161" s="23"/>
      <c r="AD161" s="23"/>
      <c r="AE161" s="143" t="s">
        <v>39</v>
      </c>
      <c r="AF161" s="24"/>
      <c r="AG161" s="23"/>
      <c r="AH161" s="25"/>
    </row>
    <row r="162" spans="1:40" ht="19.5" hidden="1" customHeight="1" x14ac:dyDescent="0.4">
      <c r="A162" s="22"/>
      <c r="B162" s="27"/>
      <c r="C162" s="16" t="s">
        <v>98</v>
      </c>
      <c r="D162" s="16" t="s">
        <v>97</v>
      </c>
      <c r="E162" s="23"/>
      <c r="F162" s="17" t="s">
        <v>28</v>
      </c>
      <c r="G162" s="23"/>
      <c r="H162" s="23"/>
      <c r="I162" s="23"/>
      <c r="J162" s="144" t="s">
        <v>135</v>
      </c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6"/>
      <c r="Y162" s="23"/>
      <c r="Z162" s="23"/>
      <c r="AA162" s="23"/>
      <c r="AB162" s="23"/>
      <c r="AC162" s="23"/>
      <c r="AD162" s="23"/>
      <c r="AE162" s="24"/>
      <c r="AF162" s="24"/>
      <c r="AG162" s="23"/>
      <c r="AH162" s="25"/>
    </row>
    <row r="163" spans="1:40" ht="19.5" hidden="1" customHeight="1" x14ac:dyDescent="0.4">
      <c r="A163" s="22"/>
      <c r="B163" s="27"/>
      <c r="C163" s="16" t="s">
        <v>99</v>
      </c>
      <c r="D163" s="16" t="s">
        <v>98</v>
      </c>
      <c r="E163" s="23"/>
      <c r="F163" s="23"/>
      <c r="G163" s="23"/>
      <c r="H163" s="23"/>
      <c r="I163" s="23"/>
      <c r="J163" s="144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6"/>
      <c r="Y163" s="23"/>
      <c r="Z163" s="23"/>
      <c r="AA163" s="23"/>
      <c r="AB163" s="23"/>
      <c r="AC163" s="23"/>
      <c r="AD163" s="23"/>
      <c r="AE163" s="24"/>
      <c r="AF163" s="24"/>
      <c r="AG163" s="23"/>
      <c r="AH163" s="25"/>
    </row>
    <row r="164" spans="1:40" ht="19.5" hidden="1" customHeight="1" x14ac:dyDescent="0.4">
      <c r="A164" s="22"/>
      <c r="B164" s="27"/>
      <c r="C164" s="16" t="s">
        <v>100</v>
      </c>
      <c r="D164" s="16" t="s">
        <v>99</v>
      </c>
      <c r="E164" s="23"/>
      <c r="F164" s="23"/>
      <c r="G164" s="23"/>
      <c r="H164" s="23"/>
      <c r="I164" s="23"/>
      <c r="J164" s="147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6"/>
      <c r="Y164" s="23"/>
      <c r="Z164" s="23"/>
      <c r="AA164" s="23"/>
      <c r="AB164" s="23"/>
      <c r="AC164" s="23"/>
      <c r="AD164" s="23"/>
      <c r="AE164" s="24"/>
      <c r="AF164" s="24"/>
      <c r="AG164" s="23"/>
      <c r="AH164" s="25"/>
    </row>
    <row r="165" spans="1:40" ht="19.5" hidden="1" customHeight="1" x14ac:dyDescent="0.4">
      <c r="A165" s="22"/>
      <c r="B165" s="27"/>
      <c r="C165" s="16" t="s">
        <v>101</v>
      </c>
      <c r="D165" s="16" t="s">
        <v>100</v>
      </c>
      <c r="E165" s="23"/>
      <c r="F165" s="23"/>
      <c r="G165" s="23"/>
      <c r="H165" s="23"/>
      <c r="I165" s="23"/>
      <c r="J165" s="147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6"/>
      <c r="Y165" s="23"/>
      <c r="Z165" s="23"/>
      <c r="AA165" s="23"/>
      <c r="AB165" s="23"/>
      <c r="AC165" s="23"/>
      <c r="AD165" s="23"/>
      <c r="AE165" s="24"/>
      <c r="AF165" s="24"/>
      <c r="AG165" s="23"/>
      <c r="AH165" s="25"/>
    </row>
    <row r="166" spans="1:40" ht="19.5" hidden="1" customHeight="1" x14ac:dyDescent="0.4">
      <c r="A166" s="22"/>
      <c r="B166" s="27"/>
      <c r="C166" s="16"/>
      <c r="D166" s="16" t="s">
        <v>41</v>
      </c>
      <c r="E166" s="23"/>
      <c r="F166" s="23"/>
      <c r="G166" s="23"/>
      <c r="H166" s="23"/>
      <c r="I166" s="23"/>
      <c r="J166" s="147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6"/>
      <c r="Y166" s="23"/>
      <c r="Z166" s="23"/>
      <c r="AA166" s="23"/>
      <c r="AB166" s="23"/>
      <c r="AC166" s="23"/>
      <c r="AD166" s="23"/>
      <c r="AE166" s="24"/>
      <c r="AF166" s="24"/>
      <c r="AG166" s="23"/>
      <c r="AH166" s="25"/>
    </row>
    <row r="167" spans="1:40" ht="19.5" hidden="1" customHeight="1" x14ac:dyDescent="0.4">
      <c r="A167" s="22"/>
      <c r="B167" s="27"/>
      <c r="C167" s="26"/>
      <c r="D167" s="23"/>
      <c r="E167" s="23"/>
      <c r="F167" s="23"/>
      <c r="G167" s="23"/>
      <c r="H167" s="23"/>
      <c r="I167" s="23"/>
      <c r="J167" s="147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6"/>
      <c r="Y167" s="23"/>
      <c r="Z167" s="23"/>
      <c r="AA167" s="23"/>
      <c r="AB167" s="23"/>
      <c r="AC167" s="23"/>
      <c r="AD167" s="23"/>
      <c r="AE167" s="24"/>
      <c r="AF167" s="24"/>
      <c r="AG167" s="23"/>
      <c r="AH167" s="25"/>
    </row>
    <row r="168" spans="1:40" hidden="1" x14ac:dyDescent="0.4">
      <c r="A168" s="22"/>
      <c r="B168" s="27"/>
      <c r="C168" s="27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4"/>
      <c r="AF168" s="24"/>
      <c r="AG168" s="23"/>
      <c r="AH168" s="25"/>
    </row>
    <row r="169" spans="1:40" hidden="1" x14ac:dyDescent="0.4">
      <c r="A169" s="22"/>
      <c r="B169" s="27"/>
      <c r="C169" s="27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4"/>
      <c r="AF169" s="24"/>
      <c r="AG169" s="23"/>
      <c r="AH169" s="25"/>
    </row>
    <row r="170" spans="1:40" hidden="1" x14ac:dyDescent="0.4">
      <c r="A170" s="22"/>
      <c r="B170" s="27"/>
      <c r="C170" s="27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4"/>
      <c r="AF170" s="24"/>
      <c r="AG170" s="23"/>
      <c r="AH170" s="25"/>
    </row>
    <row r="171" spans="1:40" hidden="1" x14ac:dyDescent="0.4">
      <c r="A171" s="22"/>
      <c r="B171" s="27"/>
      <c r="C171" s="27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4"/>
      <c r="AF171" s="24"/>
      <c r="AG171" s="23"/>
      <c r="AH171" s="25"/>
    </row>
    <row r="172" spans="1:40" hidden="1" x14ac:dyDescent="0.4">
      <c r="A172" s="2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4"/>
      <c r="AF172" s="24"/>
      <c r="AG172" s="23"/>
      <c r="AH172" s="25"/>
    </row>
    <row r="173" spans="1:40" s="14" customFormat="1" ht="17.25" hidden="1" customHeight="1" x14ac:dyDescent="0.4">
      <c r="A173" s="28"/>
      <c r="B173" s="7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30"/>
      <c r="AF173" s="30"/>
      <c r="AG173" s="31"/>
      <c r="AH173" s="32"/>
      <c r="AI173" s="55"/>
      <c r="AJ173" s="55"/>
      <c r="AK173" s="55"/>
      <c r="AL173" s="55"/>
      <c r="AM173" s="55"/>
      <c r="AN173" s="55"/>
    </row>
    <row r="174" spans="1:40" s="14" customFormat="1" ht="17.25" hidden="1" customHeight="1" x14ac:dyDescent="0.4">
      <c r="A174" s="28"/>
      <c r="B174" s="7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30"/>
      <c r="AF174" s="30"/>
      <c r="AG174" s="31"/>
      <c r="AH174" s="32"/>
      <c r="AI174" s="55"/>
      <c r="AJ174" s="55"/>
      <c r="AK174" s="55"/>
      <c r="AL174" s="55"/>
      <c r="AM174" s="55"/>
      <c r="AN174" s="55"/>
    </row>
    <row r="175" spans="1:40" s="14" customFormat="1" ht="17.25" hidden="1" customHeight="1" x14ac:dyDescent="0.4">
      <c r="A175" s="28"/>
      <c r="B175" s="7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30"/>
      <c r="AF175" s="30"/>
      <c r="AG175" s="31"/>
      <c r="AH175" s="32"/>
      <c r="AI175" s="55"/>
      <c r="AJ175" s="55"/>
      <c r="AK175" s="55"/>
      <c r="AL175" s="55"/>
      <c r="AM175" s="55"/>
      <c r="AN175" s="55"/>
    </row>
    <row r="176" spans="1:40" s="14" customFormat="1" ht="17.25" hidden="1" customHeight="1" x14ac:dyDescent="0.4">
      <c r="A176" s="28"/>
      <c r="B176" s="7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30"/>
      <c r="AF176" s="30"/>
      <c r="AG176" s="31"/>
      <c r="AH176" s="32"/>
      <c r="AI176" s="55"/>
      <c r="AJ176" s="55"/>
      <c r="AK176" s="55"/>
      <c r="AL176" s="55"/>
      <c r="AM176" s="55"/>
      <c r="AN176" s="55"/>
    </row>
    <row r="177" spans="1:40" s="14" customFormat="1" ht="17.25" hidden="1" customHeight="1" x14ac:dyDescent="0.4">
      <c r="A177" s="28"/>
      <c r="B177" s="7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30"/>
      <c r="AF177" s="30"/>
      <c r="AG177" s="31"/>
      <c r="AH177" s="32"/>
      <c r="AI177" s="55"/>
      <c r="AJ177" s="55"/>
      <c r="AK177" s="55"/>
      <c r="AL177" s="55"/>
      <c r="AM177" s="55"/>
      <c r="AN177" s="55"/>
    </row>
    <row r="178" spans="1:40" s="14" customFormat="1" ht="17.25" hidden="1" customHeight="1" x14ac:dyDescent="0.4">
      <c r="A178" s="28"/>
      <c r="B178" s="7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30"/>
      <c r="AF178" s="30"/>
      <c r="AG178" s="31"/>
      <c r="AH178" s="32"/>
      <c r="AI178" s="55"/>
      <c r="AJ178" s="55"/>
      <c r="AK178" s="55"/>
      <c r="AL178" s="55"/>
      <c r="AM178" s="55"/>
      <c r="AN178" s="55"/>
    </row>
    <row r="179" spans="1:40" s="14" customFormat="1" ht="17.25" hidden="1" customHeight="1" x14ac:dyDescent="0.4">
      <c r="A179" s="28"/>
      <c r="B179" s="7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30"/>
      <c r="AF179" s="30"/>
      <c r="AG179" s="31"/>
      <c r="AH179" s="32"/>
      <c r="AI179" s="55"/>
      <c r="AJ179" s="55"/>
      <c r="AK179" s="55"/>
      <c r="AL179" s="55"/>
      <c r="AM179" s="55"/>
      <c r="AN179" s="55"/>
    </row>
    <row r="180" spans="1:40" s="14" customFormat="1" ht="17.25" hidden="1" customHeight="1" x14ac:dyDescent="0.4">
      <c r="A180" s="28"/>
      <c r="B180" s="7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30"/>
      <c r="AF180" s="30"/>
      <c r="AG180" s="31"/>
      <c r="AH180" s="32"/>
      <c r="AI180" s="55"/>
      <c r="AJ180" s="55"/>
      <c r="AK180" s="55"/>
      <c r="AL180" s="55"/>
      <c r="AM180" s="55"/>
      <c r="AN180" s="55"/>
    </row>
    <row r="181" spans="1:40" s="14" customFormat="1" ht="17.25" hidden="1" customHeight="1" x14ac:dyDescent="0.4">
      <c r="A181" s="28"/>
      <c r="B181" s="7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30"/>
      <c r="AF181" s="30"/>
      <c r="AG181" s="31"/>
      <c r="AH181" s="32"/>
      <c r="AI181" s="55"/>
      <c r="AJ181" s="55"/>
      <c r="AK181" s="55"/>
      <c r="AL181" s="55"/>
      <c r="AM181" s="55"/>
      <c r="AN181" s="55"/>
    </row>
    <row r="182" spans="1:40" s="14" customFormat="1" ht="17.25" hidden="1" customHeight="1" x14ac:dyDescent="0.4">
      <c r="A182" s="28"/>
      <c r="B182" s="7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30"/>
      <c r="AF182" s="30"/>
      <c r="AG182" s="31"/>
      <c r="AH182" s="32"/>
      <c r="AI182" s="55"/>
      <c r="AJ182" s="55"/>
      <c r="AK182" s="55"/>
      <c r="AL182" s="55"/>
      <c r="AM182" s="55"/>
      <c r="AN182" s="55"/>
    </row>
    <row r="183" spans="1:40" s="14" customFormat="1" ht="17.25" hidden="1" customHeight="1" x14ac:dyDescent="0.4">
      <c r="A183" s="28"/>
      <c r="B183" s="7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30"/>
      <c r="AF183" s="30"/>
      <c r="AG183" s="31"/>
      <c r="AH183" s="32"/>
      <c r="AI183" s="55"/>
      <c r="AJ183" s="55"/>
      <c r="AK183" s="55"/>
      <c r="AL183" s="55"/>
      <c r="AM183" s="55"/>
      <c r="AN183" s="55"/>
    </row>
    <row r="184" spans="1:40" s="14" customFormat="1" ht="17.25" hidden="1" customHeight="1" x14ac:dyDescent="0.4">
      <c r="A184" s="28"/>
      <c r="B184" s="7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30"/>
      <c r="AF184" s="30"/>
      <c r="AG184" s="31"/>
      <c r="AH184" s="32"/>
      <c r="AI184" s="61"/>
      <c r="AJ184" s="61"/>
      <c r="AK184" s="61"/>
      <c r="AL184" s="61"/>
      <c r="AM184" s="55"/>
      <c r="AN184" s="55"/>
    </row>
    <row r="185" spans="1:40" s="14" customFormat="1" ht="17.25" hidden="1" customHeight="1" x14ac:dyDescent="0.4">
      <c r="A185" s="28"/>
      <c r="B185" s="7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30"/>
      <c r="AF185" s="30"/>
      <c r="AG185" s="31"/>
      <c r="AH185" s="32"/>
      <c r="AI185" s="61"/>
      <c r="AJ185" s="61"/>
      <c r="AK185" s="61"/>
      <c r="AL185" s="61"/>
      <c r="AM185" s="55"/>
      <c r="AN185" s="55"/>
    </row>
    <row r="186" spans="1:40" s="14" customFormat="1" ht="17.25" hidden="1" customHeight="1" x14ac:dyDescent="0.4">
      <c r="A186" s="28"/>
      <c r="B186" s="7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30"/>
      <c r="AF186" s="30"/>
      <c r="AG186" s="31"/>
      <c r="AH186" s="32"/>
      <c r="AI186" s="61"/>
      <c r="AJ186" s="61"/>
      <c r="AK186" s="61"/>
      <c r="AL186" s="61"/>
      <c r="AM186" s="55"/>
      <c r="AN186" s="55"/>
    </row>
    <row r="187" spans="1:40" s="14" customFormat="1" ht="17.25" hidden="1" customHeight="1" x14ac:dyDescent="0.4">
      <c r="A187" s="28"/>
      <c r="B187" s="7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30"/>
      <c r="AF187" s="30"/>
      <c r="AG187" s="31"/>
      <c r="AH187" s="32"/>
      <c r="AI187" s="61"/>
      <c r="AJ187" s="61"/>
      <c r="AK187" s="61"/>
      <c r="AL187" s="61"/>
      <c r="AM187" s="55"/>
      <c r="AN187" s="55"/>
    </row>
    <row r="188" spans="1:40" s="14" customFormat="1" ht="17.25" hidden="1" customHeight="1" x14ac:dyDescent="0.4">
      <c r="A188" s="28"/>
      <c r="B188" s="7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30"/>
      <c r="AF188" s="30"/>
      <c r="AG188" s="31"/>
      <c r="AH188" s="32"/>
      <c r="AI188" s="55"/>
      <c r="AJ188" s="55"/>
      <c r="AK188" s="55"/>
      <c r="AL188" s="55"/>
      <c r="AM188" s="55"/>
      <c r="AN188" s="55"/>
    </row>
    <row r="189" spans="1:40" s="14" customFormat="1" ht="17.25" hidden="1" customHeight="1" x14ac:dyDescent="0.4">
      <c r="A189" s="28"/>
      <c r="B189" s="7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30"/>
      <c r="AF189" s="30"/>
      <c r="AG189" s="31"/>
      <c r="AH189" s="32"/>
      <c r="AI189" s="55"/>
      <c r="AJ189" s="55"/>
      <c r="AK189" s="55"/>
      <c r="AL189" s="55"/>
      <c r="AM189" s="55"/>
      <c r="AN189" s="55"/>
    </row>
    <row r="190" spans="1:40" s="14" customFormat="1" ht="17.25" hidden="1" customHeight="1" x14ac:dyDescent="0.4">
      <c r="A190" s="28"/>
      <c r="B190" s="7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30"/>
      <c r="AF190" s="30"/>
      <c r="AG190" s="31"/>
      <c r="AH190" s="32"/>
      <c r="AI190" s="55"/>
      <c r="AJ190" s="55"/>
      <c r="AK190" s="55"/>
      <c r="AL190" s="55"/>
      <c r="AM190" s="55"/>
      <c r="AN190" s="55"/>
    </row>
    <row r="191" spans="1:40" s="14" customFormat="1" ht="17.25" hidden="1" customHeight="1" x14ac:dyDescent="0.4">
      <c r="A191" s="28"/>
      <c r="B191" s="7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30"/>
      <c r="AF191" s="30"/>
      <c r="AG191" s="31"/>
      <c r="AH191" s="32"/>
      <c r="AI191" s="55"/>
      <c r="AJ191" s="55"/>
      <c r="AK191" s="55"/>
      <c r="AL191" s="55"/>
      <c r="AM191" s="55"/>
      <c r="AN191" s="55"/>
    </row>
    <row r="192" spans="1:40" s="14" customFormat="1" ht="17.25" hidden="1" customHeight="1" x14ac:dyDescent="0.4">
      <c r="A192" s="28"/>
      <c r="B192" s="7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30"/>
      <c r="AF192" s="30"/>
      <c r="AG192" s="31"/>
      <c r="AH192" s="32"/>
      <c r="AI192" s="55"/>
      <c r="AJ192" s="55"/>
      <c r="AK192" s="55"/>
      <c r="AL192" s="55"/>
      <c r="AM192" s="55"/>
      <c r="AN192" s="55"/>
    </row>
    <row r="193" spans="1:40" s="14" customFormat="1" ht="9" hidden="1" x14ac:dyDescent="0.4">
      <c r="A193" s="28"/>
      <c r="B193" s="7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30"/>
      <c r="AF193" s="30"/>
      <c r="AG193" s="31"/>
      <c r="AH193" s="32"/>
      <c r="AI193" s="55"/>
      <c r="AJ193" s="55"/>
      <c r="AK193" s="55"/>
      <c r="AL193" s="55"/>
      <c r="AM193" s="55"/>
      <c r="AN193" s="55"/>
    </row>
    <row r="194" spans="1:40" hidden="1" x14ac:dyDescent="0.4">
      <c r="A194" s="22"/>
      <c r="B194" s="7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4"/>
      <c r="AF194" s="24"/>
      <c r="AG194" s="23"/>
      <c r="AH194" s="25"/>
    </row>
    <row r="195" spans="1:40" hidden="1" x14ac:dyDescent="0.4">
      <c r="A195" s="22"/>
      <c r="B195" s="7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4"/>
      <c r="AF195" s="24"/>
      <c r="AG195" s="23"/>
      <c r="AH195" s="25"/>
    </row>
    <row r="196" spans="1:40" hidden="1" x14ac:dyDescent="0.4">
      <c r="A196" s="22"/>
      <c r="B196" s="7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4"/>
      <c r="AF196" s="24"/>
      <c r="AG196" s="23"/>
      <c r="AH196" s="25"/>
    </row>
    <row r="197" spans="1:40" hidden="1" x14ac:dyDescent="0.4">
      <c r="A197" s="22"/>
      <c r="B197" s="7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4"/>
      <c r="AF197" s="24"/>
      <c r="AG197" s="23"/>
      <c r="AH197" s="25"/>
    </row>
    <row r="198" spans="1:40" hidden="1" x14ac:dyDescent="0.4">
      <c r="A198" s="22"/>
      <c r="B198" s="7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4"/>
      <c r="AF198" s="24"/>
      <c r="AG198" s="23"/>
      <c r="AH198" s="25"/>
    </row>
    <row r="199" spans="1:40" hidden="1" x14ac:dyDescent="0.4">
      <c r="A199" s="22"/>
      <c r="B199" s="7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4"/>
      <c r="AF199" s="24"/>
      <c r="AG199" s="23"/>
      <c r="AH199" s="25"/>
    </row>
    <row r="200" spans="1:40" hidden="1" x14ac:dyDescent="0.4">
      <c r="A200" s="22"/>
      <c r="B200" s="7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4"/>
      <c r="AF200" s="24"/>
      <c r="AG200" s="23"/>
      <c r="AH200" s="25"/>
    </row>
    <row r="201" spans="1:40" hidden="1" x14ac:dyDescent="0.4">
      <c r="A201" s="22"/>
      <c r="B201" s="7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4"/>
      <c r="AF201" s="24"/>
      <c r="AG201" s="23"/>
      <c r="AH201" s="25"/>
    </row>
    <row r="202" spans="1:40" hidden="1" x14ac:dyDescent="0.4">
      <c r="A202" s="22"/>
      <c r="B202" s="7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4"/>
      <c r="AF202" s="24"/>
      <c r="AG202" s="23"/>
      <c r="AH202" s="25"/>
    </row>
    <row r="203" spans="1:40" hidden="1" x14ac:dyDescent="0.4">
      <c r="A203" s="22"/>
      <c r="B203" s="7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4"/>
      <c r="AF203" s="24"/>
      <c r="AG203" s="23"/>
      <c r="AH203" s="25"/>
    </row>
    <row r="204" spans="1:40" hidden="1" x14ac:dyDescent="0.4">
      <c r="A204" s="22"/>
      <c r="B204" s="7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4"/>
      <c r="AF204" s="24"/>
      <c r="AG204" s="23"/>
      <c r="AH204" s="25"/>
    </row>
    <row r="205" spans="1:40" hidden="1" x14ac:dyDescent="0.4">
      <c r="A205" s="22"/>
      <c r="B205" s="7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4"/>
      <c r="AF205" s="24"/>
      <c r="AG205" s="23"/>
      <c r="AH205" s="25"/>
    </row>
    <row r="206" spans="1:40" hidden="1" x14ac:dyDescent="0.4">
      <c r="A206" s="22"/>
      <c r="B206" s="7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4"/>
      <c r="AF206" s="24"/>
      <c r="AG206" s="23"/>
      <c r="AH206" s="25"/>
    </row>
    <row r="207" spans="1:40" hidden="1" x14ac:dyDescent="0.4">
      <c r="A207" s="22"/>
      <c r="B207" s="7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4"/>
      <c r="AF207" s="24"/>
      <c r="AG207" s="23"/>
      <c r="AH207" s="25"/>
    </row>
    <row r="208" spans="1:40" hidden="1" x14ac:dyDescent="0.4">
      <c r="A208" s="22"/>
      <c r="B208" s="7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4"/>
      <c r="AF208" s="24"/>
      <c r="AG208" s="23"/>
      <c r="AH208" s="25"/>
    </row>
    <row r="209" spans="1:34" hidden="1" x14ac:dyDescent="0.4">
      <c r="A209" s="22"/>
      <c r="B209" s="7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4"/>
      <c r="AF209" s="24"/>
      <c r="AG209" s="23"/>
      <c r="AH209" s="25"/>
    </row>
    <row r="210" spans="1:34" hidden="1" x14ac:dyDescent="0.4">
      <c r="A210" s="22"/>
      <c r="B210" s="7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4"/>
      <c r="AF210" s="24"/>
      <c r="AG210" s="23"/>
      <c r="AH210" s="25"/>
    </row>
    <row r="211" spans="1:34" hidden="1" x14ac:dyDescent="0.4">
      <c r="A211" s="22"/>
      <c r="B211" s="7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4"/>
      <c r="AF211" s="24"/>
      <c r="AG211" s="23"/>
      <c r="AH211" s="25"/>
    </row>
    <row r="212" spans="1:34" hidden="1" x14ac:dyDescent="0.4">
      <c r="A212" s="62"/>
      <c r="B212" s="80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4"/>
      <c r="AF212" s="64"/>
      <c r="AG212" s="65"/>
      <c r="AH212" s="66"/>
    </row>
    <row r="213" spans="1:34" hidden="1" x14ac:dyDescent="0.4"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</row>
    <row r="214" spans="1:34" hidden="1" x14ac:dyDescent="0.4"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</row>
    <row r="215" spans="1:34" ht="11.25" hidden="1" customHeight="1" x14ac:dyDescent="0.4"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</row>
    <row r="216" spans="1:34" hidden="1" x14ac:dyDescent="0.4"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</row>
    <row r="217" spans="1:34" x14ac:dyDescent="0.4">
      <c r="C217" s="29"/>
    </row>
    <row r="218" spans="1:34" x14ac:dyDescent="0.4">
      <c r="C218" s="29"/>
    </row>
    <row r="219" spans="1:34" x14ac:dyDescent="0.4">
      <c r="C219" s="29"/>
    </row>
  </sheetData>
  <mergeCells count="220">
    <mergeCell ref="AN3:AS3"/>
    <mergeCell ref="AT3:AX3"/>
    <mergeCell ref="AN4:AS4"/>
    <mergeCell ref="Z139:AF139"/>
    <mergeCell ref="AG140:AH140"/>
    <mergeCell ref="R148:W148"/>
    <mergeCell ref="O145:P145"/>
    <mergeCell ref="O146:P146"/>
    <mergeCell ref="O148:P148"/>
    <mergeCell ref="E143:N143"/>
    <mergeCell ref="H145:M145"/>
    <mergeCell ref="H146:M146"/>
    <mergeCell ref="E145:F145"/>
    <mergeCell ref="E142:X142"/>
    <mergeCell ref="E146:F146"/>
    <mergeCell ref="O144:P144"/>
    <mergeCell ref="O147:P147"/>
    <mergeCell ref="E144:F144"/>
    <mergeCell ref="H144:M144"/>
    <mergeCell ref="R144:X144"/>
    <mergeCell ref="R145:W145"/>
    <mergeCell ref="O143:W143"/>
    <mergeCell ref="Z140:AF140"/>
    <mergeCell ref="R147:X147"/>
    <mergeCell ref="Z142:AF142"/>
    <mergeCell ref="Z143:AF143"/>
    <mergeCell ref="AG139:AH139"/>
    <mergeCell ref="A119:A124"/>
    <mergeCell ref="AE119:AE122"/>
    <mergeCell ref="AF119:AF122"/>
    <mergeCell ref="AG119:AG122"/>
    <mergeCell ref="AH119:AH122"/>
    <mergeCell ref="AE124:AF124"/>
    <mergeCell ref="AG124:AH124"/>
    <mergeCell ref="A125:A130"/>
    <mergeCell ref="AE125:AE128"/>
    <mergeCell ref="AF125:AF128"/>
    <mergeCell ref="AG125:AG128"/>
    <mergeCell ref="AH125:AH128"/>
    <mergeCell ref="AE130:AF130"/>
    <mergeCell ref="AG130:AH130"/>
    <mergeCell ref="A107:A112"/>
    <mergeCell ref="AE107:AE110"/>
    <mergeCell ref="AF107:AF110"/>
    <mergeCell ref="AG107:AG110"/>
    <mergeCell ref="AH107:AH110"/>
    <mergeCell ref="AE112:AF112"/>
    <mergeCell ref="AG112:AH112"/>
    <mergeCell ref="A113:A118"/>
    <mergeCell ref="AE113:AE116"/>
    <mergeCell ref="AF113:AF116"/>
    <mergeCell ref="AG113:AG116"/>
    <mergeCell ref="AH113:AH116"/>
    <mergeCell ref="AE118:AF118"/>
    <mergeCell ref="AG118:AH118"/>
    <mergeCell ref="A95:A100"/>
    <mergeCell ref="AE95:AE98"/>
    <mergeCell ref="AF95:AF98"/>
    <mergeCell ref="AG95:AG98"/>
    <mergeCell ref="AH95:AH98"/>
    <mergeCell ref="AE100:AF100"/>
    <mergeCell ref="AG100:AH100"/>
    <mergeCell ref="A101:A106"/>
    <mergeCell ref="AE101:AE104"/>
    <mergeCell ref="AF101:AF104"/>
    <mergeCell ref="AG101:AG104"/>
    <mergeCell ref="AH101:AH104"/>
    <mergeCell ref="AE106:AF106"/>
    <mergeCell ref="AG106:AH106"/>
    <mergeCell ref="D4:AH4"/>
    <mergeCell ref="H6:O6"/>
    <mergeCell ref="R6:Y6"/>
    <mergeCell ref="AE77:AE80"/>
    <mergeCell ref="AF77:AF80"/>
    <mergeCell ref="AG77:AG80"/>
    <mergeCell ref="AH77:AH80"/>
    <mergeCell ref="AE70:AF70"/>
    <mergeCell ref="AG70:AH70"/>
    <mergeCell ref="AE71:AE74"/>
    <mergeCell ref="AF71:AF74"/>
    <mergeCell ref="AG71:AG74"/>
    <mergeCell ref="AH71:AH74"/>
    <mergeCell ref="AE64:AF64"/>
    <mergeCell ref="AG64:AH64"/>
    <mergeCell ref="AE65:AE68"/>
    <mergeCell ref="AF65:AF68"/>
    <mergeCell ref="AH65:AH68"/>
    <mergeCell ref="AE58:AF58"/>
    <mergeCell ref="AG58:AH58"/>
    <mergeCell ref="AE59:AE62"/>
    <mergeCell ref="AG46:AH46"/>
    <mergeCell ref="AE47:AE50"/>
    <mergeCell ref="AF47:AF50"/>
    <mergeCell ref="A1:AH1"/>
    <mergeCell ref="K7:O7"/>
    <mergeCell ref="AE94:AF94"/>
    <mergeCell ref="AG94:AH94"/>
    <mergeCell ref="AE88:AF88"/>
    <mergeCell ref="AG88:AH88"/>
    <mergeCell ref="AE89:AE92"/>
    <mergeCell ref="AF89:AF92"/>
    <mergeCell ref="AG89:AG92"/>
    <mergeCell ref="AH89:AH92"/>
    <mergeCell ref="AE82:AF82"/>
    <mergeCell ref="AG82:AH82"/>
    <mergeCell ref="AE83:AE86"/>
    <mergeCell ref="AF83:AF86"/>
    <mergeCell ref="AG83:AG86"/>
    <mergeCell ref="AH83:AH86"/>
    <mergeCell ref="AE76:AF76"/>
    <mergeCell ref="AG76:AH76"/>
    <mergeCell ref="W7:AA7"/>
    <mergeCell ref="P6:Q6"/>
    <mergeCell ref="Q7:V7"/>
    <mergeCell ref="AE28:AF28"/>
    <mergeCell ref="AG28:AH28"/>
    <mergeCell ref="AE29:AE32"/>
    <mergeCell ref="AG65:AG68"/>
    <mergeCell ref="AG29:AG32"/>
    <mergeCell ref="AG47:AG50"/>
    <mergeCell ref="AH47:AH50"/>
    <mergeCell ref="AE40:AF40"/>
    <mergeCell ref="AG40:AH40"/>
    <mergeCell ref="AE41:AE44"/>
    <mergeCell ref="AF41:AF44"/>
    <mergeCell ref="AH41:AH44"/>
    <mergeCell ref="AF29:AF32"/>
    <mergeCell ref="AF59:AF62"/>
    <mergeCell ref="AG59:AG62"/>
    <mergeCell ref="AH59:AH62"/>
    <mergeCell ref="AE52:AF52"/>
    <mergeCell ref="AG52:AH52"/>
    <mergeCell ref="AE53:AE56"/>
    <mergeCell ref="AF53:AF56"/>
    <mergeCell ref="AG53:AG56"/>
    <mergeCell ref="AH53:AH56"/>
    <mergeCell ref="AH29:AH32"/>
    <mergeCell ref="AE46:AF46"/>
    <mergeCell ref="Q9:W9"/>
    <mergeCell ref="A41:A46"/>
    <mergeCell ref="A47:A52"/>
    <mergeCell ref="A53:A58"/>
    <mergeCell ref="AG41:AG44"/>
    <mergeCell ref="A59:A64"/>
    <mergeCell ref="A65:A70"/>
    <mergeCell ref="A71:A76"/>
    <mergeCell ref="A11:A16"/>
    <mergeCell ref="A17:A22"/>
    <mergeCell ref="A23:A28"/>
    <mergeCell ref="A29:A34"/>
    <mergeCell ref="A35:A40"/>
    <mergeCell ref="AG16:AH16"/>
    <mergeCell ref="AE17:AE20"/>
    <mergeCell ref="AF17:AF20"/>
    <mergeCell ref="AG17:AG20"/>
    <mergeCell ref="AH17:AH20"/>
    <mergeCell ref="AE34:AF34"/>
    <mergeCell ref="AG34:AH34"/>
    <mergeCell ref="AE35:AE38"/>
    <mergeCell ref="AF35:AF38"/>
    <mergeCell ref="AG35:AG38"/>
    <mergeCell ref="AH35:AH38"/>
    <mergeCell ref="AP149:AQ149"/>
    <mergeCell ref="AR149:AS149"/>
    <mergeCell ref="K148:L148"/>
    <mergeCell ref="B148:C148"/>
    <mergeCell ref="E148:J148"/>
    <mergeCell ref="R146:W146"/>
    <mergeCell ref="E6:G6"/>
    <mergeCell ref="E5:G5"/>
    <mergeCell ref="AC2:AH2"/>
    <mergeCell ref="AC3:AH3"/>
    <mergeCell ref="B146:C146"/>
    <mergeCell ref="B145:C145"/>
    <mergeCell ref="H7:J7"/>
    <mergeCell ref="H5:AH5"/>
    <mergeCell ref="X9:AD9"/>
    <mergeCell ref="A9:B10"/>
    <mergeCell ref="AE11:AE14"/>
    <mergeCell ref="AF11:AF14"/>
    <mergeCell ref="AG11:AG14"/>
    <mergeCell ref="A77:A82"/>
    <mergeCell ref="A83:A88"/>
    <mergeCell ref="A89:A94"/>
    <mergeCell ref="C9:I9"/>
    <mergeCell ref="J9:P9"/>
    <mergeCell ref="AK7:AL7"/>
    <mergeCell ref="AE22:AF22"/>
    <mergeCell ref="AG22:AH22"/>
    <mergeCell ref="AE23:AE26"/>
    <mergeCell ref="AF23:AF26"/>
    <mergeCell ref="AG23:AG26"/>
    <mergeCell ref="AH23:AH26"/>
    <mergeCell ref="AH11:AH14"/>
    <mergeCell ref="AE9:AF10"/>
    <mergeCell ref="AG9:AH10"/>
    <mergeCell ref="AE16:AF16"/>
    <mergeCell ref="AG137:AH137"/>
    <mergeCell ref="AE138:AF138"/>
    <mergeCell ref="AG138:AH138"/>
    <mergeCell ref="AE131:AF131"/>
    <mergeCell ref="AG131:AH131"/>
    <mergeCell ref="AE132:AF132"/>
    <mergeCell ref="AG132:AH132"/>
    <mergeCell ref="Z132:AD132"/>
    <mergeCell ref="AC133:AD133"/>
    <mergeCell ref="AC134:AD134"/>
    <mergeCell ref="AE133:AF133"/>
    <mergeCell ref="AG133:AH133"/>
    <mergeCell ref="AE134:AF134"/>
    <mergeCell ref="AG134:AH134"/>
    <mergeCell ref="AE135:AF135"/>
    <mergeCell ref="AG135:AH135"/>
    <mergeCell ref="AC135:AD135"/>
    <mergeCell ref="Z138:AD138"/>
    <mergeCell ref="AE137:AF137"/>
    <mergeCell ref="Z136:AD136"/>
    <mergeCell ref="AE136:AF136"/>
    <mergeCell ref="AG136:AH136"/>
    <mergeCell ref="AA137:AC137"/>
  </mergeCells>
  <phoneticPr fontId="1"/>
  <conditionalFormatting sqref="C15:AD15">
    <cfRule type="containsText" dxfId="459" priority="709" operator="containsText" text="正">
      <formula>NOT(ISERROR(SEARCH("正",C15)))</formula>
    </cfRule>
    <cfRule type="containsText" dxfId="458" priority="710" operator="containsText" text="Ｇ">
      <formula>NOT(ISERROR(SEARCH("Ｇ",C15)))</formula>
    </cfRule>
    <cfRule type="containsText" dxfId="457" priority="711" operator="containsText" text="祝">
      <formula>NOT(ISERROR(SEARCH("祝",C15)))</formula>
    </cfRule>
    <cfRule type="containsText" dxfId="456" priority="712" operator="containsText" text="祝">
      <formula>NOT(ISERROR(SEARCH("祝",C15)))</formula>
    </cfRule>
    <cfRule type="containsText" dxfId="455" priority="713" operator="containsText" text="祝">
      <formula>NOT(ISERROR(SEARCH("祝",C15)))</formula>
    </cfRule>
    <cfRule type="containsText" dxfId="454" priority="714" operator="containsText" text="祝">
      <formula>NOT(ISERROR(SEARCH("祝",C15)))</formula>
    </cfRule>
    <cfRule type="containsText" dxfId="453" priority="715" operator="containsText" text="祝">
      <formula>NOT(ISERROR(SEARCH("祝",C15)))</formula>
    </cfRule>
    <cfRule type="containsText" dxfId="452" priority="716" operator="containsText" text="盆">
      <formula>NOT(ISERROR(SEARCH("盆",C15)))</formula>
    </cfRule>
  </conditionalFormatting>
  <conditionalFormatting sqref="C16:AD16">
    <cfRule type="containsText" dxfId="451" priority="706" operator="containsText" text="正">
      <formula>NOT(ISERROR(SEARCH("正",C16)))</formula>
    </cfRule>
    <cfRule type="containsText" dxfId="450" priority="707" operator="containsText" text="盆">
      <formula>NOT(ISERROR(SEARCH("盆",C16)))</formula>
    </cfRule>
    <cfRule type="containsText" dxfId="449" priority="708" operator="containsText" text="Ｇ">
      <formula>NOT(ISERROR(SEARCH("Ｇ",C16)))</formula>
    </cfRule>
  </conditionalFormatting>
  <conditionalFormatting sqref="D19:AD19">
    <cfRule type="containsText" dxfId="448" priority="702" operator="containsText" text="日">
      <formula>NOT(ISERROR(SEARCH("日",D19)))</formula>
    </cfRule>
    <cfRule type="containsText" dxfId="447" priority="703" operator="containsText" text="土">
      <formula>NOT(ISERROR(SEARCH("土",D19)))</formula>
    </cfRule>
    <cfRule type="containsText" dxfId="446" priority="704" operator="containsText" text="日">
      <formula>NOT(ISERROR(SEARCH("日",D19)))</formula>
    </cfRule>
    <cfRule type="containsText" dxfId="445" priority="705" operator="containsText" text="土">
      <formula>NOT(ISERROR(SEARCH("土",D19)))</formula>
    </cfRule>
  </conditionalFormatting>
  <conditionalFormatting sqref="C21:G21 J21:N21 X21:AB21 Q21:U21">
    <cfRule type="containsText" dxfId="444" priority="694" operator="containsText" text="正">
      <formula>NOT(ISERROR(SEARCH("正",C21)))</formula>
    </cfRule>
    <cfRule type="containsText" dxfId="443" priority="695" operator="containsText" text="Ｇ">
      <formula>NOT(ISERROR(SEARCH("Ｇ",C21)))</formula>
    </cfRule>
    <cfRule type="containsText" dxfId="442" priority="696" operator="containsText" text="祝">
      <formula>NOT(ISERROR(SEARCH("祝",C21)))</formula>
    </cfRule>
    <cfRule type="containsText" dxfId="441" priority="697" operator="containsText" text="祝">
      <formula>NOT(ISERROR(SEARCH("祝",C21)))</formula>
    </cfRule>
    <cfRule type="containsText" dxfId="440" priority="698" operator="containsText" text="祝">
      <formula>NOT(ISERROR(SEARCH("祝",C21)))</formula>
    </cfRule>
    <cfRule type="containsText" dxfId="439" priority="699" operator="containsText" text="祝">
      <formula>NOT(ISERROR(SEARCH("祝",C21)))</formula>
    </cfRule>
    <cfRule type="containsText" dxfId="438" priority="700" operator="containsText" text="祝">
      <formula>NOT(ISERROR(SEARCH("祝",C21)))</formula>
    </cfRule>
    <cfRule type="containsText" dxfId="437" priority="701" operator="containsText" text="盆">
      <formula>NOT(ISERROR(SEARCH("盆",C21)))</formula>
    </cfRule>
  </conditionalFormatting>
  <conditionalFormatting sqref="C22:AD22">
    <cfRule type="containsText" dxfId="436" priority="691" operator="containsText" text="正">
      <formula>NOT(ISERROR(SEARCH("正",C22)))</formula>
    </cfRule>
    <cfRule type="containsText" dxfId="435" priority="692" operator="containsText" text="盆">
      <formula>NOT(ISERROR(SEARCH("盆",C22)))</formula>
    </cfRule>
    <cfRule type="containsText" dxfId="434" priority="693" operator="containsText" text="Ｇ">
      <formula>NOT(ISERROR(SEARCH("Ｇ",C22)))</formula>
    </cfRule>
  </conditionalFormatting>
  <conditionalFormatting sqref="C27:G27 J27:N27 Q27:U27 X27:AB27">
    <cfRule type="containsText" dxfId="433" priority="679" operator="containsText" text="正">
      <formula>NOT(ISERROR(SEARCH("正",C27)))</formula>
    </cfRule>
    <cfRule type="containsText" dxfId="432" priority="680" operator="containsText" text="Ｇ">
      <formula>NOT(ISERROR(SEARCH("Ｇ",C27)))</formula>
    </cfRule>
    <cfRule type="containsText" dxfId="431" priority="681" operator="containsText" text="祝">
      <formula>NOT(ISERROR(SEARCH("祝",C27)))</formula>
    </cfRule>
    <cfRule type="containsText" dxfId="430" priority="682" operator="containsText" text="祝">
      <formula>NOT(ISERROR(SEARCH("祝",C27)))</formula>
    </cfRule>
    <cfRule type="containsText" dxfId="429" priority="683" operator="containsText" text="祝">
      <formula>NOT(ISERROR(SEARCH("祝",C27)))</formula>
    </cfRule>
    <cfRule type="containsText" dxfId="428" priority="684" operator="containsText" text="祝">
      <formula>NOT(ISERROR(SEARCH("祝",C27)))</formula>
    </cfRule>
    <cfRule type="containsText" dxfId="427" priority="685" operator="containsText" text="祝">
      <formula>NOT(ISERROR(SEARCH("祝",C27)))</formula>
    </cfRule>
    <cfRule type="containsText" dxfId="426" priority="686" operator="containsText" text="盆">
      <formula>NOT(ISERROR(SEARCH("盆",C27)))</formula>
    </cfRule>
  </conditionalFormatting>
  <conditionalFormatting sqref="C28:AD28">
    <cfRule type="containsText" dxfId="425" priority="676" operator="containsText" text="正">
      <formula>NOT(ISERROR(SEARCH("正",C28)))</formula>
    </cfRule>
    <cfRule type="containsText" dxfId="424" priority="677" operator="containsText" text="盆">
      <formula>NOT(ISERROR(SEARCH("盆",C28)))</formula>
    </cfRule>
    <cfRule type="containsText" dxfId="423" priority="678" operator="containsText" text="Ｇ">
      <formula>NOT(ISERROR(SEARCH("Ｇ",C28)))</formula>
    </cfRule>
  </conditionalFormatting>
  <conditionalFormatting sqref="C33:G33 J33:N33 Q33:U33 X33:AB33">
    <cfRule type="containsText" dxfId="422" priority="664" operator="containsText" text="正">
      <formula>NOT(ISERROR(SEARCH("正",C33)))</formula>
    </cfRule>
    <cfRule type="containsText" dxfId="421" priority="665" operator="containsText" text="Ｇ">
      <formula>NOT(ISERROR(SEARCH("Ｇ",C33)))</formula>
    </cfRule>
    <cfRule type="containsText" dxfId="420" priority="666" operator="containsText" text="祝">
      <formula>NOT(ISERROR(SEARCH("祝",C33)))</formula>
    </cfRule>
    <cfRule type="containsText" dxfId="419" priority="667" operator="containsText" text="祝">
      <formula>NOT(ISERROR(SEARCH("祝",C33)))</formula>
    </cfRule>
    <cfRule type="containsText" dxfId="418" priority="668" operator="containsText" text="祝">
      <formula>NOT(ISERROR(SEARCH("祝",C33)))</formula>
    </cfRule>
    <cfRule type="containsText" dxfId="417" priority="669" operator="containsText" text="祝">
      <formula>NOT(ISERROR(SEARCH("祝",C33)))</formula>
    </cfRule>
    <cfRule type="containsText" dxfId="416" priority="670" operator="containsText" text="祝">
      <formula>NOT(ISERROR(SEARCH("祝",C33)))</formula>
    </cfRule>
    <cfRule type="containsText" dxfId="415" priority="671" operator="containsText" text="盆">
      <formula>NOT(ISERROR(SEARCH("盆",C33)))</formula>
    </cfRule>
  </conditionalFormatting>
  <conditionalFormatting sqref="C34:AD34">
    <cfRule type="containsText" dxfId="414" priority="661" operator="containsText" text="正">
      <formula>NOT(ISERROR(SEARCH("正",C34)))</formula>
    </cfRule>
    <cfRule type="containsText" dxfId="413" priority="662" operator="containsText" text="盆">
      <formula>NOT(ISERROR(SEARCH("盆",C34)))</formula>
    </cfRule>
    <cfRule type="containsText" dxfId="412" priority="663" operator="containsText" text="Ｇ">
      <formula>NOT(ISERROR(SEARCH("Ｇ",C34)))</formula>
    </cfRule>
  </conditionalFormatting>
  <conditionalFormatting sqref="C39:G39 J39:N39 Q39:U39 X39:AB39">
    <cfRule type="containsText" dxfId="411" priority="649" operator="containsText" text="正">
      <formula>NOT(ISERROR(SEARCH("正",C39)))</formula>
    </cfRule>
    <cfRule type="containsText" dxfId="410" priority="650" operator="containsText" text="Ｇ">
      <formula>NOT(ISERROR(SEARCH("Ｇ",C39)))</formula>
    </cfRule>
    <cfRule type="containsText" dxfId="409" priority="651" operator="containsText" text="祝">
      <formula>NOT(ISERROR(SEARCH("祝",C39)))</formula>
    </cfRule>
    <cfRule type="containsText" dxfId="408" priority="652" operator="containsText" text="祝">
      <formula>NOT(ISERROR(SEARCH("祝",C39)))</formula>
    </cfRule>
    <cfRule type="containsText" dxfId="407" priority="653" operator="containsText" text="祝">
      <formula>NOT(ISERROR(SEARCH("祝",C39)))</formula>
    </cfRule>
    <cfRule type="containsText" dxfId="406" priority="654" operator="containsText" text="祝">
      <formula>NOT(ISERROR(SEARCH("祝",C39)))</formula>
    </cfRule>
    <cfRule type="containsText" dxfId="405" priority="655" operator="containsText" text="祝">
      <formula>NOT(ISERROR(SEARCH("祝",C39)))</formula>
    </cfRule>
    <cfRule type="containsText" dxfId="404" priority="656" operator="containsText" text="盆">
      <formula>NOT(ISERROR(SEARCH("盆",C39)))</formula>
    </cfRule>
  </conditionalFormatting>
  <conditionalFormatting sqref="C40:AD40">
    <cfRule type="containsText" dxfId="403" priority="646" operator="containsText" text="正">
      <formula>NOT(ISERROR(SEARCH("正",C40)))</formula>
    </cfRule>
    <cfRule type="containsText" dxfId="402" priority="647" operator="containsText" text="盆">
      <formula>NOT(ISERROR(SEARCH("盆",C40)))</formula>
    </cfRule>
    <cfRule type="containsText" dxfId="401" priority="648" operator="containsText" text="Ｇ">
      <formula>NOT(ISERROR(SEARCH("Ｇ",C40)))</formula>
    </cfRule>
  </conditionalFormatting>
  <conditionalFormatting sqref="J45:AD45 C45:G45">
    <cfRule type="containsText" dxfId="7" priority="634" operator="containsText" text="正">
      <formula>NOT(ISERROR(SEARCH("正",C45)))</formula>
    </cfRule>
    <cfRule type="containsText" dxfId="6" priority="635" operator="containsText" text="Ｇ">
      <formula>NOT(ISERROR(SEARCH("Ｇ",C45)))</formula>
    </cfRule>
    <cfRule type="containsText" dxfId="5" priority="636" operator="containsText" text="祝">
      <formula>NOT(ISERROR(SEARCH("祝",C45)))</formula>
    </cfRule>
    <cfRule type="containsText" dxfId="4" priority="637" operator="containsText" text="祝">
      <formula>NOT(ISERROR(SEARCH("祝",C45)))</formula>
    </cfRule>
    <cfRule type="containsText" dxfId="3" priority="638" operator="containsText" text="祝">
      <formula>NOT(ISERROR(SEARCH("祝",C45)))</formula>
    </cfRule>
    <cfRule type="containsText" dxfId="2" priority="639" operator="containsText" text="祝">
      <formula>NOT(ISERROR(SEARCH("祝",C45)))</formula>
    </cfRule>
    <cfRule type="containsText" dxfId="1" priority="640" operator="containsText" text="祝">
      <formula>NOT(ISERROR(SEARCH("祝",C45)))</formula>
    </cfRule>
    <cfRule type="containsText" dxfId="0" priority="641" operator="containsText" text="盆">
      <formula>NOT(ISERROR(SEARCH("盆",C45)))</formula>
    </cfRule>
  </conditionalFormatting>
  <conditionalFormatting sqref="C46:AD46">
    <cfRule type="containsText" dxfId="400" priority="631" operator="containsText" text="正">
      <formula>NOT(ISERROR(SEARCH("正",C46)))</formula>
    </cfRule>
    <cfRule type="containsText" dxfId="399" priority="632" operator="containsText" text="盆">
      <formula>NOT(ISERROR(SEARCH("盆",C46)))</formula>
    </cfRule>
    <cfRule type="containsText" dxfId="398" priority="633" operator="containsText" text="Ｇ">
      <formula>NOT(ISERROR(SEARCH("Ｇ",C46)))</formula>
    </cfRule>
  </conditionalFormatting>
  <conditionalFormatting sqref="C51:AD51">
    <cfRule type="containsText" dxfId="397" priority="619" operator="containsText" text="正">
      <formula>NOT(ISERROR(SEARCH("正",C51)))</formula>
    </cfRule>
    <cfRule type="containsText" dxfId="396" priority="620" operator="containsText" text="Ｇ">
      <formula>NOT(ISERROR(SEARCH("Ｇ",C51)))</formula>
    </cfRule>
    <cfRule type="containsText" dxfId="395" priority="621" operator="containsText" text="祝">
      <formula>NOT(ISERROR(SEARCH("祝",C51)))</formula>
    </cfRule>
    <cfRule type="containsText" dxfId="394" priority="622" operator="containsText" text="祝">
      <formula>NOT(ISERROR(SEARCH("祝",C51)))</formula>
    </cfRule>
    <cfRule type="containsText" dxfId="393" priority="623" operator="containsText" text="祝">
      <formula>NOT(ISERROR(SEARCH("祝",C51)))</formula>
    </cfRule>
    <cfRule type="containsText" dxfId="392" priority="624" operator="containsText" text="祝">
      <formula>NOT(ISERROR(SEARCH("祝",C51)))</formula>
    </cfRule>
    <cfRule type="containsText" dxfId="391" priority="625" operator="containsText" text="祝">
      <formula>NOT(ISERROR(SEARCH("祝",C51)))</formula>
    </cfRule>
    <cfRule type="containsText" dxfId="390" priority="626" operator="containsText" text="盆">
      <formula>NOT(ISERROR(SEARCH("盆",C51)))</formula>
    </cfRule>
  </conditionalFormatting>
  <conditionalFormatting sqref="C52:AD52">
    <cfRule type="containsText" dxfId="389" priority="616" operator="containsText" text="正">
      <formula>NOT(ISERROR(SEARCH("正",C52)))</formula>
    </cfRule>
    <cfRule type="containsText" dxfId="388" priority="617" operator="containsText" text="盆">
      <formula>NOT(ISERROR(SEARCH("盆",C52)))</formula>
    </cfRule>
    <cfRule type="containsText" dxfId="387" priority="618" operator="containsText" text="Ｇ">
      <formula>NOT(ISERROR(SEARCH("Ｇ",C52)))</formula>
    </cfRule>
  </conditionalFormatting>
  <conditionalFormatting sqref="C57:AD57">
    <cfRule type="containsText" dxfId="386" priority="596" operator="containsText" text="正">
      <formula>NOT(ISERROR(SEARCH("正",C57)))</formula>
    </cfRule>
    <cfRule type="containsText" dxfId="385" priority="597" operator="containsText" text="Ｇ">
      <formula>NOT(ISERROR(SEARCH("Ｇ",C57)))</formula>
    </cfRule>
    <cfRule type="containsText" dxfId="384" priority="598" operator="containsText" text="祝">
      <formula>NOT(ISERROR(SEARCH("祝",C57)))</formula>
    </cfRule>
    <cfRule type="containsText" dxfId="383" priority="599" operator="containsText" text="祝">
      <formula>NOT(ISERROR(SEARCH("祝",C57)))</formula>
    </cfRule>
    <cfRule type="containsText" dxfId="382" priority="600" operator="containsText" text="祝">
      <formula>NOT(ISERROR(SEARCH("祝",C57)))</formula>
    </cfRule>
    <cfRule type="containsText" dxfId="381" priority="601" operator="containsText" text="祝">
      <formula>NOT(ISERROR(SEARCH("祝",C57)))</formula>
    </cfRule>
    <cfRule type="containsText" dxfId="380" priority="602" operator="containsText" text="祝">
      <formula>NOT(ISERROR(SEARCH("祝",C57)))</formula>
    </cfRule>
    <cfRule type="containsText" dxfId="379" priority="603" operator="containsText" text="盆">
      <formula>NOT(ISERROR(SEARCH("盆",C57)))</formula>
    </cfRule>
  </conditionalFormatting>
  <conditionalFormatting sqref="C58:AD58">
    <cfRule type="containsText" dxfId="378" priority="593" operator="containsText" text="正">
      <formula>NOT(ISERROR(SEARCH("正",C58)))</formula>
    </cfRule>
    <cfRule type="containsText" dxfId="377" priority="594" operator="containsText" text="盆">
      <formula>NOT(ISERROR(SEARCH("盆",C58)))</formula>
    </cfRule>
    <cfRule type="containsText" dxfId="376" priority="595" operator="containsText" text="Ｇ">
      <formula>NOT(ISERROR(SEARCH("Ｇ",C58)))</formula>
    </cfRule>
  </conditionalFormatting>
  <conditionalFormatting sqref="C63:AD63">
    <cfRule type="containsText" dxfId="375" priority="537" operator="containsText" text="正">
      <formula>NOT(ISERROR(SEARCH("正",C63)))</formula>
    </cfRule>
    <cfRule type="containsText" dxfId="374" priority="538" operator="containsText" text="Ｇ">
      <formula>NOT(ISERROR(SEARCH("Ｇ",C63)))</formula>
    </cfRule>
    <cfRule type="containsText" dxfId="373" priority="539" operator="containsText" text="祝">
      <formula>NOT(ISERROR(SEARCH("祝",C63)))</formula>
    </cfRule>
    <cfRule type="containsText" dxfId="372" priority="540" operator="containsText" text="祝">
      <formula>NOT(ISERROR(SEARCH("祝",C63)))</formula>
    </cfRule>
    <cfRule type="containsText" dxfId="371" priority="541" operator="containsText" text="祝">
      <formula>NOT(ISERROR(SEARCH("祝",C63)))</formula>
    </cfRule>
    <cfRule type="containsText" dxfId="370" priority="542" operator="containsText" text="祝">
      <formula>NOT(ISERROR(SEARCH("祝",C63)))</formula>
    </cfRule>
    <cfRule type="containsText" dxfId="369" priority="543" operator="containsText" text="祝">
      <formula>NOT(ISERROR(SEARCH("祝",C63)))</formula>
    </cfRule>
    <cfRule type="containsText" dxfId="368" priority="544" operator="containsText" text="盆">
      <formula>NOT(ISERROR(SEARCH("盆",C63)))</formula>
    </cfRule>
  </conditionalFormatting>
  <conditionalFormatting sqref="C64:AD64">
    <cfRule type="containsText" dxfId="367" priority="534" operator="containsText" text="正">
      <formula>NOT(ISERROR(SEARCH("正",C64)))</formula>
    </cfRule>
    <cfRule type="containsText" dxfId="366" priority="535" operator="containsText" text="盆">
      <formula>NOT(ISERROR(SEARCH("盆",C64)))</formula>
    </cfRule>
    <cfRule type="containsText" dxfId="365" priority="536" operator="containsText" text="Ｇ">
      <formula>NOT(ISERROR(SEARCH("Ｇ",C64)))</formula>
    </cfRule>
  </conditionalFormatting>
  <conditionalFormatting sqref="C69:AD69">
    <cfRule type="containsText" dxfId="364" priority="526" operator="containsText" text="正">
      <formula>NOT(ISERROR(SEARCH("正",C69)))</formula>
    </cfRule>
    <cfRule type="containsText" dxfId="363" priority="527" operator="containsText" text="Ｇ">
      <formula>NOT(ISERROR(SEARCH("Ｇ",C69)))</formula>
    </cfRule>
    <cfRule type="containsText" dxfId="362" priority="528" operator="containsText" text="祝">
      <formula>NOT(ISERROR(SEARCH("祝",C69)))</formula>
    </cfRule>
    <cfRule type="containsText" dxfId="361" priority="529" operator="containsText" text="祝">
      <formula>NOT(ISERROR(SEARCH("祝",C69)))</formula>
    </cfRule>
    <cfRule type="containsText" dxfId="360" priority="530" operator="containsText" text="祝">
      <formula>NOT(ISERROR(SEARCH("祝",C69)))</formula>
    </cfRule>
    <cfRule type="containsText" dxfId="359" priority="531" operator="containsText" text="祝">
      <formula>NOT(ISERROR(SEARCH("祝",C69)))</formula>
    </cfRule>
    <cfRule type="containsText" dxfId="358" priority="532" operator="containsText" text="祝">
      <formula>NOT(ISERROR(SEARCH("祝",C69)))</formula>
    </cfRule>
    <cfRule type="containsText" dxfId="357" priority="533" operator="containsText" text="盆">
      <formula>NOT(ISERROR(SEARCH("盆",C69)))</formula>
    </cfRule>
  </conditionalFormatting>
  <conditionalFormatting sqref="C70:AD70">
    <cfRule type="containsText" dxfId="356" priority="523" operator="containsText" text="正">
      <formula>NOT(ISERROR(SEARCH("正",C70)))</formula>
    </cfRule>
    <cfRule type="containsText" dxfId="355" priority="524" operator="containsText" text="盆">
      <formula>NOT(ISERROR(SEARCH("盆",C70)))</formula>
    </cfRule>
    <cfRule type="containsText" dxfId="354" priority="525" operator="containsText" text="Ｇ">
      <formula>NOT(ISERROR(SEARCH("Ｇ",C70)))</formula>
    </cfRule>
  </conditionalFormatting>
  <conditionalFormatting sqref="C75:AD75">
    <cfRule type="containsText" dxfId="353" priority="515" operator="containsText" text="正">
      <formula>NOT(ISERROR(SEARCH("正",C75)))</formula>
    </cfRule>
    <cfRule type="containsText" dxfId="352" priority="516" operator="containsText" text="Ｇ">
      <formula>NOT(ISERROR(SEARCH("Ｇ",C75)))</formula>
    </cfRule>
    <cfRule type="containsText" dxfId="351" priority="517" operator="containsText" text="祝">
      <formula>NOT(ISERROR(SEARCH("祝",C75)))</formula>
    </cfRule>
    <cfRule type="containsText" dxfId="350" priority="518" operator="containsText" text="祝">
      <formula>NOT(ISERROR(SEARCH("祝",C75)))</formula>
    </cfRule>
    <cfRule type="containsText" dxfId="349" priority="519" operator="containsText" text="祝">
      <formula>NOT(ISERROR(SEARCH("祝",C75)))</formula>
    </cfRule>
    <cfRule type="containsText" dxfId="348" priority="520" operator="containsText" text="祝">
      <formula>NOT(ISERROR(SEARCH("祝",C75)))</formula>
    </cfRule>
    <cfRule type="containsText" dxfId="347" priority="521" operator="containsText" text="祝">
      <formula>NOT(ISERROR(SEARCH("祝",C75)))</formula>
    </cfRule>
    <cfRule type="containsText" dxfId="346" priority="522" operator="containsText" text="盆">
      <formula>NOT(ISERROR(SEARCH("盆",C75)))</formula>
    </cfRule>
  </conditionalFormatting>
  <conditionalFormatting sqref="C76:AD76">
    <cfRule type="containsText" dxfId="345" priority="512" operator="containsText" text="正">
      <formula>NOT(ISERROR(SEARCH("正",C76)))</formula>
    </cfRule>
    <cfRule type="containsText" dxfId="344" priority="513" operator="containsText" text="盆">
      <formula>NOT(ISERROR(SEARCH("盆",C76)))</formula>
    </cfRule>
    <cfRule type="containsText" dxfId="343" priority="514" operator="containsText" text="Ｇ">
      <formula>NOT(ISERROR(SEARCH("Ｇ",C76)))</formula>
    </cfRule>
  </conditionalFormatting>
  <conditionalFormatting sqref="C81:AD81">
    <cfRule type="containsText" dxfId="342" priority="504" operator="containsText" text="正">
      <formula>NOT(ISERROR(SEARCH("正",C81)))</formula>
    </cfRule>
    <cfRule type="containsText" dxfId="341" priority="505" operator="containsText" text="Ｇ">
      <formula>NOT(ISERROR(SEARCH("Ｇ",C81)))</formula>
    </cfRule>
    <cfRule type="containsText" dxfId="340" priority="506" operator="containsText" text="祝">
      <formula>NOT(ISERROR(SEARCH("祝",C81)))</formula>
    </cfRule>
    <cfRule type="containsText" dxfId="339" priority="507" operator="containsText" text="祝">
      <formula>NOT(ISERROR(SEARCH("祝",C81)))</formula>
    </cfRule>
    <cfRule type="containsText" dxfId="338" priority="508" operator="containsText" text="祝">
      <formula>NOT(ISERROR(SEARCH("祝",C81)))</formula>
    </cfRule>
    <cfRule type="containsText" dxfId="337" priority="509" operator="containsText" text="祝">
      <formula>NOT(ISERROR(SEARCH("祝",C81)))</formula>
    </cfRule>
    <cfRule type="containsText" dxfId="336" priority="510" operator="containsText" text="祝">
      <formula>NOT(ISERROR(SEARCH("祝",C81)))</formula>
    </cfRule>
    <cfRule type="containsText" dxfId="335" priority="511" operator="containsText" text="盆">
      <formula>NOT(ISERROR(SEARCH("盆",C81)))</formula>
    </cfRule>
  </conditionalFormatting>
  <conditionalFormatting sqref="C82:AD82">
    <cfRule type="containsText" dxfId="334" priority="501" operator="containsText" text="正">
      <formula>NOT(ISERROR(SEARCH("正",C82)))</formula>
    </cfRule>
    <cfRule type="containsText" dxfId="333" priority="502" operator="containsText" text="盆">
      <formula>NOT(ISERROR(SEARCH("盆",C82)))</formula>
    </cfRule>
    <cfRule type="containsText" dxfId="332" priority="503" operator="containsText" text="Ｇ">
      <formula>NOT(ISERROR(SEARCH("Ｇ",C82)))</formula>
    </cfRule>
  </conditionalFormatting>
  <conditionalFormatting sqref="C87:AD87">
    <cfRule type="containsText" dxfId="331" priority="493" operator="containsText" text="正">
      <formula>NOT(ISERROR(SEARCH("正",C87)))</formula>
    </cfRule>
    <cfRule type="containsText" dxfId="330" priority="494" operator="containsText" text="Ｇ">
      <formula>NOT(ISERROR(SEARCH("Ｇ",C87)))</formula>
    </cfRule>
    <cfRule type="containsText" dxfId="329" priority="495" operator="containsText" text="祝">
      <formula>NOT(ISERROR(SEARCH("祝",C87)))</formula>
    </cfRule>
    <cfRule type="containsText" dxfId="328" priority="496" operator="containsText" text="祝">
      <formula>NOT(ISERROR(SEARCH("祝",C87)))</formula>
    </cfRule>
    <cfRule type="containsText" dxfId="327" priority="497" operator="containsText" text="祝">
      <formula>NOT(ISERROR(SEARCH("祝",C87)))</formula>
    </cfRule>
    <cfRule type="containsText" dxfId="326" priority="498" operator="containsText" text="祝">
      <formula>NOT(ISERROR(SEARCH("祝",C87)))</formula>
    </cfRule>
    <cfRule type="containsText" dxfId="325" priority="499" operator="containsText" text="祝">
      <formula>NOT(ISERROR(SEARCH("祝",C87)))</formula>
    </cfRule>
    <cfRule type="containsText" dxfId="324" priority="500" operator="containsText" text="盆">
      <formula>NOT(ISERROR(SEARCH("盆",C87)))</formula>
    </cfRule>
  </conditionalFormatting>
  <conditionalFormatting sqref="C88:AD88">
    <cfRule type="containsText" dxfId="323" priority="490" operator="containsText" text="正">
      <formula>NOT(ISERROR(SEARCH("正",C88)))</formula>
    </cfRule>
    <cfRule type="containsText" dxfId="322" priority="491" operator="containsText" text="盆">
      <formula>NOT(ISERROR(SEARCH("盆",C88)))</formula>
    </cfRule>
    <cfRule type="containsText" dxfId="321" priority="492" operator="containsText" text="Ｇ">
      <formula>NOT(ISERROR(SEARCH("Ｇ",C88)))</formula>
    </cfRule>
  </conditionalFormatting>
  <conditionalFormatting sqref="C93:AD93">
    <cfRule type="containsText" dxfId="320" priority="482" operator="containsText" text="正">
      <formula>NOT(ISERROR(SEARCH("正",C93)))</formula>
    </cfRule>
    <cfRule type="containsText" dxfId="319" priority="483" operator="containsText" text="Ｇ">
      <formula>NOT(ISERROR(SEARCH("Ｇ",C93)))</formula>
    </cfRule>
    <cfRule type="containsText" dxfId="318" priority="484" operator="containsText" text="祝">
      <formula>NOT(ISERROR(SEARCH("祝",C93)))</formula>
    </cfRule>
    <cfRule type="containsText" dxfId="317" priority="485" operator="containsText" text="祝">
      <formula>NOT(ISERROR(SEARCH("祝",C93)))</formula>
    </cfRule>
    <cfRule type="containsText" dxfId="316" priority="486" operator="containsText" text="祝">
      <formula>NOT(ISERROR(SEARCH("祝",C93)))</formula>
    </cfRule>
    <cfRule type="containsText" dxfId="315" priority="487" operator="containsText" text="祝">
      <formula>NOT(ISERROR(SEARCH("祝",C93)))</formula>
    </cfRule>
    <cfRule type="containsText" dxfId="314" priority="488" operator="containsText" text="祝">
      <formula>NOT(ISERROR(SEARCH("祝",C93)))</formula>
    </cfRule>
    <cfRule type="containsText" dxfId="313" priority="489" operator="containsText" text="盆">
      <formula>NOT(ISERROR(SEARCH("盆",C93)))</formula>
    </cfRule>
  </conditionalFormatting>
  <conditionalFormatting sqref="C94:AD94">
    <cfRule type="containsText" dxfId="312" priority="479" operator="containsText" text="正">
      <formula>NOT(ISERROR(SEARCH("正",C94)))</formula>
    </cfRule>
    <cfRule type="containsText" dxfId="311" priority="480" operator="containsText" text="盆">
      <formula>NOT(ISERROR(SEARCH("盆",C94)))</formula>
    </cfRule>
    <cfRule type="containsText" dxfId="310" priority="481" operator="containsText" text="Ｇ">
      <formula>NOT(ISERROR(SEARCH("Ｇ",C94)))</formula>
    </cfRule>
  </conditionalFormatting>
  <conditionalFormatting sqref="C99:AD99">
    <cfRule type="containsText" dxfId="309" priority="471" operator="containsText" text="正">
      <formula>NOT(ISERROR(SEARCH("正",C99)))</formula>
    </cfRule>
    <cfRule type="containsText" dxfId="308" priority="472" operator="containsText" text="Ｇ">
      <formula>NOT(ISERROR(SEARCH("Ｇ",C99)))</formula>
    </cfRule>
    <cfRule type="containsText" dxfId="307" priority="473" operator="containsText" text="祝">
      <formula>NOT(ISERROR(SEARCH("祝",C99)))</formula>
    </cfRule>
    <cfRule type="containsText" dxfId="306" priority="474" operator="containsText" text="祝">
      <formula>NOT(ISERROR(SEARCH("祝",C99)))</formula>
    </cfRule>
    <cfRule type="containsText" dxfId="305" priority="475" operator="containsText" text="祝">
      <formula>NOT(ISERROR(SEARCH("祝",C99)))</formula>
    </cfRule>
    <cfRule type="containsText" dxfId="304" priority="476" operator="containsText" text="祝">
      <formula>NOT(ISERROR(SEARCH("祝",C99)))</formula>
    </cfRule>
    <cfRule type="containsText" dxfId="303" priority="477" operator="containsText" text="祝">
      <formula>NOT(ISERROR(SEARCH("祝",C99)))</formula>
    </cfRule>
    <cfRule type="containsText" dxfId="302" priority="478" operator="containsText" text="盆">
      <formula>NOT(ISERROR(SEARCH("盆",C99)))</formula>
    </cfRule>
  </conditionalFormatting>
  <conditionalFormatting sqref="C100:AD100">
    <cfRule type="containsText" dxfId="301" priority="468" operator="containsText" text="正">
      <formula>NOT(ISERROR(SEARCH("正",C100)))</formula>
    </cfRule>
    <cfRule type="containsText" dxfId="300" priority="469" operator="containsText" text="盆">
      <formula>NOT(ISERROR(SEARCH("盆",C100)))</formula>
    </cfRule>
    <cfRule type="containsText" dxfId="299" priority="470" operator="containsText" text="Ｇ">
      <formula>NOT(ISERROR(SEARCH("Ｇ",C100)))</formula>
    </cfRule>
  </conditionalFormatting>
  <conditionalFormatting sqref="C105:AD105">
    <cfRule type="containsText" dxfId="298" priority="460" operator="containsText" text="正">
      <formula>NOT(ISERROR(SEARCH("正",C105)))</formula>
    </cfRule>
    <cfRule type="containsText" dxfId="297" priority="461" operator="containsText" text="Ｇ">
      <formula>NOT(ISERROR(SEARCH("Ｇ",C105)))</formula>
    </cfRule>
    <cfRule type="containsText" dxfId="296" priority="462" operator="containsText" text="祝">
      <formula>NOT(ISERROR(SEARCH("祝",C105)))</formula>
    </cfRule>
    <cfRule type="containsText" dxfId="295" priority="463" operator="containsText" text="祝">
      <formula>NOT(ISERROR(SEARCH("祝",C105)))</formula>
    </cfRule>
    <cfRule type="containsText" dxfId="294" priority="464" operator="containsText" text="祝">
      <formula>NOT(ISERROR(SEARCH("祝",C105)))</formula>
    </cfRule>
    <cfRule type="containsText" dxfId="293" priority="465" operator="containsText" text="祝">
      <formula>NOT(ISERROR(SEARCH("祝",C105)))</formula>
    </cfRule>
    <cfRule type="containsText" dxfId="292" priority="466" operator="containsText" text="祝">
      <formula>NOT(ISERROR(SEARCH("祝",C105)))</formula>
    </cfRule>
    <cfRule type="containsText" dxfId="291" priority="467" operator="containsText" text="盆">
      <formula>NOT(ISERROR(SEARCH("盆",C105)))</formula>
    </cfRule>
  </conditionalFormatting>
  <conditionalFormatting sqref="C106:AD106">
    <cfRule type="containsText" dxfId="290" priority="457" operator="containsText" text="正">
      <formula>NOT(ISERROR(SEARCH("正",C106)))</formula>
    </cfRule>
    <cfRule type="containsText" dxfId="289" priority="458" operator="containsText" text="盆">
      <formula>NOT(ISERROR(SEARCH("盆",C106)))</formula>
    </cfRule>
    <cfRule type="containsText" dxfId="288" priority="459" operator="containsText" text="Ｇ">
      <formula>NOT(ISERROR(SEARCH("Ｇ",C106)))</formula>
    </cfRule>
  </conditionalFormatting>
  <conditionalFormatting sqref="C111:AD111">
    <cfRule type="containsText" dxfId="287" priority="449" operator="containsText" text="正">
      <formula>NOT(ISERROR(SEARCH("正",C111)))</formula>
    </cfRule>
    <cfRule type="containsText" dxfId="286" priority="450" operator="containsText" text="Ｇ">
      <formula>NOT(ISERROR(SEARCH("Ｇ",C111)))</formula>
    </cfRule>
    <cfRule type="containsText" dxfId="285" priority="451" operator="containsText" text="祝">
      <formula>NOT(ISERROR(SEARCH("祝",C111)))</formula>
    </cfRule>
    <cfRule type="containsText" dxfId="284" priority="452" operator="containsText" text="祝">
      <formula>NOT(ISERROR(SEARCH("祝",C111)))</formula>
    </cfRule>
    <cfRule type="containsText" dxfId="283" priority="453" operator="containsText" text="祝">
      <formula>NOT(ISERROR(SEARCH("祝",C111)))</formula>
    </cfRule>
    <cfRule type="containsText" dxfId="282" priority="454" operator="containsText" text="祝">
      <formula>NOT(ISERROR(SEARCH("祝",C111)))</formula>
    </cfRule>
    <cfRule type="containsText" dxfId="281" priority="455" operator="containsText" text="祝">
      <formula>NOT(ISERROR(SEARCH("祝",C111)))</formula>
    </cfRule>
    <cfRule type="containsText" dxfId="280" priority="456" operator="containsText" text="盆">
      <formula>NOT(ISERROR(SEARCH("盆",C111)))</formula>
    </cfRule>
  </conditionalFormatting>
  <conditionalFormatting sqref="C112:AD112">
    <cfRule type="containsText" dxfId="279" priority="446" operator="containsText" text="正">
      <formula>NOT(ISERROR(SEARCH("正",C112)))</formula>
    </cfRule>
    <cfRule type="containsText" dxfId="278" priority="447" operator="containsText" text="盆">
      <formula>NOT(ISERROR(SEARCH("盆",C112)))</formula>
    </cfRule>
    <cfRule type="containsText" dxfId="277" priority="448" operator="containsText" text="Ｇ">
      <formula>NOT(ISERROR(SEARCH("Ｇ",C112)))</formula>
    </cfRule>
  </conditionalFormatting>
  <conditionalFormatting sqref="C117:AD117">
    <cfRule type="containsText" dxfId="276" priority="438" operator="containsText" text="正">
      <formula>NOT(ISERROR(SEARCH("正",C117)))</formula>
    </cfRule>
    <cfRule type="containsText" dxfId="275" priority="439" operator="containsText" text="Ｇ">
      <formula>NOT(ISERROR(SEARCH("Ｇ",C117)))</formula>
    </cfRule>
    <cfRule type="containsText" dxfId="274" priority="440" operator="containsText" text="祝">
      <formula>NOT(ISERROR(SEARCH("祝",C117)))</formula>
    </cfRule>
    <cfRule type="containsText" dxfId="273" priority="441" operator="containsText" text="祝">
      <formula>NOT(ISERROR(SEARCH("祝",C117)))</formula>
    </cfRule>
    <cfRule type="containsText" dxfId="272" priority="442" operator="containsText" text="祝">
      <formula>NOT(ISERROR(SEARCH("祝",C117)))</formula>
    </cfRule>
    <cfRule type="containsText" dxfId="271" priority="443" operator="containsText" text="祝">
      <formula>NOT(ISERROR(SEARCH("祝",C117)))</formula>
    </cfRule>
    <cfRule type="containsText" dxfId="270" priority="444" operator="containsText" text="祝">
      <formula>NOT(ISERROR(SEARCH("祝",C117)))</formula>
    </cfRule>
    <cfRule type="containsText" dxfId="269" priority="445" operator="containsText" text="盆">
      <formula>NOT(ISERROR(SEARCH("盆",C117)))</formula>
    </cfRule>
  </conditionalFormatting>
  <conditionalFormatting sqref="C118:AD118">
    <cfRule type="containsText" dxfId="268" priority="435" operator="containsText" text="正">
      <formula>NOT(ISERROR(SEARCH("正",C118)))</formula>
    </cfRule>
    <cfRule type="containsText" dxfId="267" priority="436" operator="containsText" text="盆">
      <formula>NOT(ISERROR(SEARCH("盆",C118)))</formula>
    </cfRule>
    <cfRule type="containsText" dxfId="266" priority="437" operator="containsText" text="Ｇ">
      <formula>NOT(ISERROR(SEARCH("Ｇ",C118)))</formula>
    </cfRule>
  </conditionalFormatting>
  <conditionalFormatting sqref="C123:AD123">
    <cfRule type="containsText" dxfId="265" priority="427" operator="containsText" text="正">
      <formula>NOT(ISERROR(SEARCH("正",C123)))</formula>
    </cfRule>
    <cfRule type="containsText" dxfId="264" priority="428" operator="containsText" text="Ｇ">
      <formula>NOT(ISERROR(SEARCH("Ｇ",C123)))</formula>
    </cfRule>
    <cfRule type="containsText" dxfId="263" priority="429" operator="containsText" text="祝">
      <formula>NOT(ISERROR(SEARCH("祝",C123)))</formula>
    </cfRule>
    <cfRule type="containsText" dxfId="262" priority="430" operator="containsText" text="祝">
      <formula>NOT(ISERROR(SEARCH("祝",C123)))</formula>
    </cfRule>
    <cfRule type="containsText" dxfId="261" priority="431" operator="containsText" text="祝">
      <formula>NOT(ISERROR(SEARCH("祝",C123)))</formula>
    </cfRule>
    <cfRule type="containsText" dxfId="260" priority="432" operator="containsText" text="祝">
      <formula>NOT(ISERROR(SEARCH("祝",C123)))</formula>
    </cfRule>
    <cfRule type="containsText" dxfId="259" priority="433" operator="containsText" text="祝">
      <formula>NOT(ISERROR(SEARCH("祝",C123)))</formula>
    </cfRule>
    <cfRule type="containsText" dxfId="258" priority="434" operator="containsText" text="盆">
      <formula>NOT(ISERROR(SEARCH("盆",C123)))</formula>
    </cfRule>
  </conditionalFormatting>
  <conditionalFormatting sqref="C124:AD124">
    <cfRule type="containsText" dxfId="257" priority="424" operator="containsText" text="正">
      <formula>NOT(ISERROR(SEARCH("正",C124)))</formula>
    </cfRule>
    <cfRule type="containsText" dxfId="256" priority="425" operator="containsText" text="盆">
      <formula>NOT(ISERROR(SEARCH("盆",C124)))</formula>
    </cfRule>
    <cfRule type="containsText" dxfId="255" priority="426" operator="containsText" text="Ｇ">
      <formula>NOT(ISERROR(SEARCH("Ｇ",C124)))</formula>
    </cfRule>
  </conditionalFormatting>
  <conditionalFormatting sqref="C129:AD129">
    <cfRule type="containsText" dxfId="254" priority="416" operator="containsText" text="正">
      <formula>NOT(ISERROR(SEARCH("正",C129)))</formula>
    </cfRule>
    <cfRule type="containsText" dxfId="253" priority="417" operator="containsText" text="Ｇ">
      <formula>NOT(ISERROR(SEARCH("Ｇ",C129)))</formula>
    </cfRule>
    <cfRule type="containsText" dxfId="252" priority="418" operator="containsText" text="祝">
      <formula>NOT(ISERROR(SEARCH("祝",C129)))</formula>
    </cfRule>
    <cfRule type="containsText" dxfId="251" priority="419" operator="containsText" text="祝">
      <formula>NOT(ISERROR(SEARCH("祝",C129)))</formula>
    </cfRule>
    <cfRule type="containsText" dxfId="250" priority="420" operator="containsText" text="祝">
      <formula>NOT(ISERROR(SEARCH("祝",C129)))</formula>
    </cfRule>
    <cfRule type="containsText" dxfId="249" priority="421" operator="containsText" text="祝">
      <formula>NOT(ISERROR(SEARCH("祝",C129)))</formula>
    </cfRule>
    <cfRule type="containsText" dxfId="248" priority="422" operator="containsText" text="祝">
      <formula>NOT(ISERROR(SEARCH("祝",C129)))</formula>
    </cfRule>
    <cfRule type="containsText" dxfId="247" priority="423" operator="containsText" text="盆">
      <formula>NOT(ISERROR(SEARCH("盆",C129)))</formula>
    </cfRule>
  </conditionalFormatting>
  <conditionalFormatting sqref="C130:AD130">
    <cfRule type="containsText" dxfId="246" priority="413" operator="containsText" text="正">
      <formula>NOT(ISERROR(SEARCH("正",C130)))</formula>
    </cfRule>
    <cfRule type="containsText" dxfId="245" priority="414" operator="containsText" text="盆">
      <formula>NOT(ISERROR(SEARCH("盆",C130)))</formula>
    </cfRule>
    <cfRule type="containsText" dxfId="244" priority="415" operator="containsText" text="Ｇ">
      <formula>NOT(ISERROR(SEARCH("Ｇ",C130)))</formula>
    </cfRule>
  </conditionalFormatting>
  <conditionalFormatting sqref="H21:I21">
    <cfRule type="containsText" dxfId="243" priority="405" operator="containsText" text="正">
      <formula>NOT(ISERROR(SEARCH("正",H21)))</formula>
    </cfRule>
    <cfRule type="containsText" dxfId="242" priority="406" operator="containsText" text="Ｇ">
      <formula>NOT(ISERROR(SEARCH("Ｇ",H21)))</formula>
    </cfRule>
    <cfRule type="containsText" dxfId="241" priority="407" operator="containsText" text="祝">
      <formula>NOT(ISERROR(SEARCH("祝",H21)))</formula>
    </cfRule>
    <cfRule type="containsText" dxfId="240" priority="408" operator="containsText" text="祝">
      <formula>NOT(ISERROR(SEARCH("祝",H21)))</formula>
    </cfRule>
    <cfRule type="containsText" dxfId="239" priority="409" operator="containsText" text="祝">
      <formula>NOT(ISERROR(SEARCH("祝",H21)))</formula>
    </cfRule>
    <cfRule type="containsText" dxfId="238" priority="410" operator="containsText" text="祝">
      <formula>NOT(ISERROR(SEARCH("祝",H21)))</formula>
    </cfRule>
    <cfRule type="containsText" dxfId="237" priority="411" operator="containsText" text="祝">
      <formula>NOT(ISERROR(SEARCH("祝",H21)))</formula>
    </cfRule>
    <cfRule type="containsText" dxfId="236" priority="412" operator="containsText" text="盆">
      <formula>NOT(ISERROR(SEARCH("盆",H21)))</formula>
    </cfRule>
  </conditionalFormatting>
  <conditionalFormatting sqref="AC21:AD21">
    <cfRule type="containsText" dxfId="235" priority="397" operator="containsText" text="正">
      <formula>NOT(ISERROR(SEARCH("正",AC21)))</formula>
    </cfRule>
    <cfRule type="containsText" dxfId="234" priority="398" operator="containsText" text="Ｇ">
      <formula>NOT(ISERROR(SEARCH("Ｇ",AC21)))</formula>
    </cfRule>
    <cfRule type="containsText" dxfId="233" priority="399" operator="containsText" text="祝">
      <formula>NOT(ISERROR(SEARCH("祝",AC21)))</formula>
    </cfRule>
    <cfRule type="containsText" dxfId="232" priority="400" operator="containsText" text="祝">
      <formula>NOT(ISERROR(SEARCH("祝",AC21)))</formula>
    </cfRule>
    <cfRule type="containsText" dxfId="231" priority="401" operator="containsText" text="祝">
      <formula>NOT(ISERROR(SEARCH("祝",AC21)))</formula>
    </cfRule>
    <cfRule type="containsText" dxfId="230" priority="402" operator="containsText" text="祝">
      <formula>NOT(ISERROR(SEARCH("祝",AC21)))</formula>
    </cfRule>
    <cfRule type="containsText" dxfId="229" priority="403" operator="containsText" text="祝">
      <formula>NOT(ISERROR(SEARCH("祝",AC21)))</formula>
    </cfRule>
    <cfRule type="containsText" dxfId="228" priority="404" operator="containsText" text="盆">
      <formula>NOT(ISERROR(SEARCH("盆",AC21)))</formula>
    </cfRule>
  </conditionalFormatting>
  <conditionalFormatting sqref="V21:W21">
    <cfRule type="containsText" dxfId="227" priority="389" operator="containsText" text="正">
      <formula>NOT(ISERROR(SEARCH("正",V21)))</formula>
    </cfRule>
    <cfRule type="containsText" dxfId="226" priority="390" operator="containsText" text="Ｇ">
      <formula>NOT(ISERROR(SEARCH("Ｇ",V21)))</formula>
    </cfRule>
    <cfRule type="containsText" dxfId="225" priority="391" operator="containsText" text="祝">
      <formula>NOT(ISERROR(SEARCH("祝",V21)))</formula>
    </cfRule>
    <cfRule type="containsText" dxfId="224" priority="392" operator="containsText" text="祝">
      <formula>NOT(ISERROR(SEARCH("祝",V21)))</formula>
    </cfRule>
    <cfRule type="containsText" dxfId="223" priority="393" operator="containsText" text="祝">
      <formula>NOT(ISERROR(SEARCH("祝",V21)))</formula>
    </cfRule>
    <cfRule type="containsText" dxfId="222" priority="394" operator="containsText" text="祝">
      <formula>NOT(ISERROR(SEARCH("祝",V21)))</formula>
    </cfRule>
    <cfRule type="containsText" dxfId="221" priority="395" operator="containsText" text="祝">
      <formula>NOT(ISERROR(SEARCH("祝",V21)))</formula>
    </cfRule>
    <cfRule type="containsText" dxfId="220" priority="396" operator="containsText" text="盆">
      <formula>NOT(ISERROR(SEARCH("盆",V21)))</formula>
    </cfRule>
  </conditionalFormatting>
  <conditionalFormatting sqref="O21:P21">
    <cfRule type="containsText" dxfId="219" priority="381" operator="containsText" text="正">
      <formula>NOT(ISERROR(SEARCH("正",O21)))</formula>
    </cfRule>
    <cfRule type="containsText" dxfId="218" priority="382" operator="containsText" text="Ｇ">
      <formula>NOT(ISERROR(SEARCH("Ｇ",O21)))</formula>
    </cfRule>
    <cfRule type="containsText" dxfId="217" priority="383" operator="containsText" text="祝">
      <formula>NOT(ISERROR(SEARCH("祝",O21)))</formula>
    </cfRule>
    <cfRule type="containsText" dxfId="216" priority="384" operator="containsText" text="祝">
      <formula>NOT(ISERROR(SEARCH("祝",O21)))</formula>
    </cfRule>
    <cfRule type="containsText" dxfId="215" priority="385" operator="containsText" text="祝">
      <formula>NOT(ISERROR(SEARCH("祝",O21)))</formula>
    </cfRule>
    <cfRule type="containsText" dxfId="214" priority="386" operator="containsText" text="祝">
      <formula>NOT(ISERROR(SEARCH("祝",O21)))</formula>
    </cfRule>
    <cfRule type="containsText" dxfId="213" priority="387" operator="containsText" text="祝">
      <formula>NOT(ISERROR(SEARCH("祝",O21)))</formula>
    </cfRule>
    <cfRule type="containsText" dxfId="212" priority="388" operator="containsText" text="盆">
      <formula>NOT(ISERROR(SEARCH("盆",O21)))</formula>
    </cfRule>
  </conditionalFormatting>
  <conditionalFormatting sqref="H27:I27">
    <cfRule type="containsText" dxfId="211" priority="373" operator="containsText" text="正">
      <formula>NOT(ISERROR(SEARCH("正",H27)))</formula>
    </cfRule>
    <cfRule type="containsText" dxfId="210" priority="374" operator="containsText" text="Ｇ">
      <formula>NOT(ISERROR(SEARCH("Ｇ",H27)))</formula>
    </cfRule>
    <cfRule type="containsText" dxfId="209" priority="375" operator="containsText" text="祝">
      <formula>NOT(ISERROR(SEARCH("祝",H27)))</formula>
    </cfRule>
    <cfRule type="containsText" dxfId="208" priority="376" operator="containsText" text="祝">
      <formula>NOT(ISERROR(SEARCH("祝",H27)))</formula>
    </cfRule>
    <cfRule type="containsText" dxfId="207" priority="377" operator="containsText" text="祝">
      <formula>NOT(ISERROR(SEARCH("祝",H27)))</formula>
    </cfRule>
    <cfRule type="containsText" dxfId="206" priority="378" operator="containsText" text="祝">
      <formula>NOT(ISERROR(SEARCH("祝",H27)))</formula>
    </cfRule>
    <cfRule type="containsText" dxfId="205" priority="379" operator="containsText" text="祝">
      <formula>NOT(ISERROR(SEARCH("祝",H27)))</formula>
    </cfRule>
    <cfRule type="containsText" dxfId="204" priority="380" operator="containsText" text="盆">
      <formula>NOT(ISERROR(SEARCH("盆",H27)))</formula>
    </cfRule>
  </conditionalFormatting>
  <conditionalFormatting sqref="O27:P27">
    <cfRule type="containsText" dxfId="203" priority="365" operator="containsText" text="正">
      <formula>NOT(ISERROR(SEARCH("正",O27)))</formula>
    </cfRule>
    <cfRule type="containsText" dxfId="202" priority="366" operator="containsText" text="Ｇ">
      <formula>NOT(ISERROR(SEARCH("Ｇ",O27)))</formula>
    </cfRule>
    <cfRule type="containsText" dxfId="201" priority="367" operator="containsText" text="祝">
      <formula>NOT(ISERROR(SEARCH("祝",O27)))</formula>
    </cfRule>
    <cfRule type="containsText" dxfId="200" priority="368" operator="containsText" text="祝">
      <formula>NOT(ISERROR(SEARCH("祝",O27)))</formula>
    </cfRule>
    <cfRule type="containsText" dxfId="199" priority="369" operator="containsText" text="祝">
      <formula>NOT(ISERROR(SEARCH("祝",O27)))</formula>
    </cfRule>
    <cfRule type="containsText" dxfId="198" priority="370" operator="containsText" text="祝">
      <formula>NOT(ISERROR(SEARCH("祝",O27)))</formula>
    </cfRule>
    <cfRule type="containsText" dxfId="197" priority="371" operator="containsText" text="祝">
      <formula>NOT(ISERROR(SEARCH("祝",O27)))</formula>
    </cfRule>
    <cfRule type="containsText" dxfId="196" priority="372" operator="containsText" text="盆">
      <formula>NOT(ISERROR(SEARCH("盆",O27)))</formula>
    </cfRule>
  </conditionalFormatting>
  <conditionalFormatting sqref="V27:W27">
    <cfRule type="containsText" dxfId="195" priority="357" operator="containsText" text="正">
      <formula>NOT(ISERROR(SEARCH("正",V27)))</formula>
    </cfRule>
    <cfRule type="containsText" dxfId="194" priority="358" operator="containsText" text="Ｇ">
      <formula>NOT(ISERROR(SEARCH("Ｇ",V27)))</formula>
    </cfRule>
    <cfRule type="containsText" dxfId="193" priority="359" operator="containsText" text="祝">
      <formula>NOT(ISERROR(SEARCH("祝",V27)))</formula>
    </cfRule>
    <cfRule type="containsText" dxfId="192" priority="360" operator="containsText" text="祝">
      <formula>NOT(ISERROR(SEARCH("祝",V27)))</formula>
    </cfRule>
    <cfRule type="containsText" dxfId="191" priority="361" operator="containsText" text="祝">
      <formula>NOT(ISERROR(SEARCH("祝",V27)))</formula>
    </cfRule>
    <cfRule type="containsText" dxfId="190" priority="362" operator="containsText" text="祝">
      <formula>NOT(ISERROR(SEARCH("祝",V27)))</formula>
    </cfRule>
    <cfRule type="containsText" dxfId="189" priority="363" operator="containsText" text="祝">
      <formula>NOT(ISERROR(SEARCH("祝",V27)))</formula>
    </cfRule>
    <cfRule type="containsText" dxfId="188" priority="364" operator="containsText" text="盆">
      <formula>NOT(ISERROR(SEARCH("盆",V27)))</formula>
    </cfRule>
  </conditionalFormatting>
  <conditionalFormatting sqref="AC27:AD27">
    <cfRule type="containsText" dxfId="187" priority="349" operator="containsText" text="正">
      <formula>NOT(ISERROR(SEARCH("正",AC27)))</formula>
    </cfRule>
    <cfRule type="containsText" dxfId="186" priority="350" operator="containsText" text="Ｇ">
      <formula>NOT(ISERROR(SEARCH("Ｇ",AC27)))</formula>
    </cfRule>
    <cfRule type="containsText" dxfId="185" priority="351" operator="containsText" text="祝">
      <formula>NOT(ISERROR(SEARCH("祝",AC27)))</formula>
    </cfRule>
    <cfRule type="containsText" dxfId="184" priority="352" operator="containsText" text="祝">
      <formula>NOT(ISERROR(SEARCH("祝",AC27)))</formula>
    </cfRule>
    <cfRule type="containsText" dxfId="183" priority="353" operator="containsText" text="祝">
      <formula>NOT(ISERROR(SEARCH("祝",AC27)))</formula>
    </cfRule>
    <cfRule type="containsText" dxfId="182" priority="354" operator="containsText" text="祝">
      <formula>NOT(ISERROR(SEARCH("祝",AC27)))</formula>
    </cfRule>
    <cfRule type="containsText" dxfId="181" priority="355" operator="containsText" text="祝">
      <formula>NOT(ISERROR(SEARCH("祝",AC27)))</formula>
    </cfRule>
    <cfRule type="containsText" dxfId="180" priority="356" operator="containsText" text="盆">
      <formula>NOT(ISERROR(SEARCH("盆",AC27)))</formula>
    </cfRule>
  </conditionalFormatting>
  <conditionalFormatting sqref="H33:I33">
    <cfRule type="containsText" dxfId="179" priority="341" operator="containsText" text="正">
      <formula>NOT(ISERROR(SEARCH("正",H33)))</formula>
    </cfRule>
    <cfRule type="containsText" dxfId="178" priority="342" operator="containsText" text="Ｇ">
      <formula>NOT(ISERROR(SEARCH("Ｇ",H33)))</formula>
    </cfRule>
    <cfRule type="containsText" dxfId="177" priority="343" operator="containsText" text="祝">
      <formula>NOT(ISERROR(SEARCH("祝",H33)))</formula>
    </cfRule>
    <cfRule type="containsText" dxfId="176" priority="344" operator="containsText" text="祝">
      <formula>NOT(ISERROR(SEARCH("祝",H33)))</formula>
    </cfRule>
    <cfRule type="containsText" dxfId="175" priority="345" operator="containsText" text="祝">
      <formula>NOT(ISERROR(SEARCH("祝",H33)))</formula>
    </cfRule>
    <cfRule type="containsText" dxfId="174" priority="346" operator="containsText" text="祝">
      <formula>NOT(ISERROR(SEARCH("祝",H33)))</formula>
    </cfRule>
    <cfRule type="containsText" dxfId="173" priority="347" operator="containsText" text="祝">
      <formula>NOT(ISERROR(SEARCH("祝",H33)))</formula>
    </cfRule>
    <cfRule type="containsText" dxfId="172" priority="348" operator="containsText" text="盆">
      <formula>NOT(ISERROR(SEARCH("盆",H33)))</formula>
    </cfRule>
  </conditionalFormatting>
  <conditionalFormatting sqref="O33:P33">
    <cfRule type="containsText" dxfId="171" priority="333" operator="containsText" text="正">
      <formula>NOT(ISERROR(SEARCH("正",O33)))</formula>
    </cfRule>
    <cfRule type="containsText" dxfId="170" priority="334" operator="containsText" text="Ｇ">
      <formula>NOT(ISERROR(SEARCH("Ｇ",O33)))</formula>
    </cfRule>
    <cfRule type="containsText" dxfId="169" priority="335" operator="containsText" text="祝">
      <formula>NOT(ISERROR(SEARCH("祝",O33)))</formula>
    </cfRule>
    <cfRule type="containsText" dxfId="168" priority="336" operator="containsText" text="祝">
      <formula>NOT(ISERROR(SEARCH("祝",O33)))</formula>
    </cfRule>
    <cfRule type="containsText" dxfId="167" priority="337" operator="containsText" text="祝">
      <formula>NOT(ISERROR(SEARCH("祝",O33)))</formula>
    </cfRule>
    <cfRule type="containsText" dxfId="166" priority="338" operator="containsText" text="祝">
      <formula>NOT(ISERROR(SEARCH("祝",O33)))</formula>
    </cfRule>
    <cfRule type="containsText" dxfId="165" priority="339" operator="containsText" text="祝">
      <formula>NOT(ISERROR(SEARCH("祝",O33)))</formula>
    </cfRule>
    <cfRule type="containsText" dxfId="164" priority="340" operator="containsText" text="盆">
      <formula>NOT(ISERROR(SEARCH("盆",O33)))</formula>
    </cfRule>
  </conditionalFormatting>
  <conditionalFormatting sqref="V33:W33">
    <cfRule type="containsText" dxfId="163" priority="325" operator="containsText" text="正">
      <formula>NOT(ISERROR(SEARCH("正",V33)))</formula>
    </cfRule>
    <cfRule type="containsText" dxfId="162" priority="326" operator="containsText" text="Ｇ">
      <formula>NOT(ISERROR(SEARCH("Ｇ",V33)))</formula>
    </cfRule>
    <cfRule type="containsText" dxfId="161" priority="327" operator="containsText" text="祝">
      <formula>NOT(ISERROR(SEARCH("祝",V33)))</formula>
    </cfRule>
    <cfRule type="containsText" dxfId="160" priority="328" operator="containsText" text="祝">
      <formula>NOT(ISERROR(SEARCH("祝",V33)))</formula>
    </cfRule>
    <cfRule type="containsText" dxfId="159" priority="329" operator="containsText" text="祝">
      <formula>NOT(ISERROR(SEARCH("祝",V33)))</formula>
    </cfRule>
    <cfRule type="containsText" dxfId="158" priority="330" operator="containsText" text="祝">
      <formula>NOT(ISERROR(SEARCH("祝",V33)))</formula>
    </cfRule>
    <cfRule type="containsText" dxfId="157" priority="331" operator="containsText" text="祝">
      <formula>NOT(ISERROR(SEARCH("祝",V33)))</formula>
    </cfRule>
    <cfRule type="containsText" dxfId="156" priority="332" operator="containsText" text="盆">
      <formula>NOT(ISERROR(SEARCH("盆",V33)))</formula>
    </cfRule>
  </conditionalFormatting>
  <conditionalFormatting sqref="AC33:AD33">
    <cfRule type="containsText" dxfId="155" priority="317" operator="containsText" text="正">
      <formula>NOT(ISERROR(SEARCH("正",AC33)))</formula>
    </cfRule>
    <cfRule type="containsText" dxfId="154" priority="318" operator="containsText" text="Ｇ">
      <formula>NOT(ISERROR(SEARCH("Ｇ",AC33)))</formula>
    </cfRule>
    <cfRule type="containsText" dxfId="153" priority="319" operator="containsText" text="祝">
      <formula>NOT(ISERROR(SEARCH("祝",AC33)))</formula>
    </cfRule>
    <cfRule type="containsText" dxfId="152" priority="320" operator="containsText" text="祝">
      <formula>NOT(ISERROR(SEARCH("祝",AC33)))</formula>
    </cfRule>
    <cfRule type="containsText" dxfId="151" priority="321" operator="containsText" text="祝">
      <formula>NOT(ISERROR(SEARCH("祝",AC33)))</formula>
    </cfRule>
    <cfRule type="containsText" dxfId="150" priority="322" operator="containsText" text="祝">
      <formula>NOT(ISERROR(SEARCH("祝",AC33)))</formula>
    </cfRule>
    <cfRule type="containsText" dxfId="149" priority="323" operator="containsText" text="祝">
      <formula>NOT(ISERROR(SEARCH("祝",AC33)))</formula>
    </cfRule>
    <cfRule type="containsText" dxfId="148" priority="324" operator="containsText" text="盆">
      <formula>NOT(ISERROR(SEARCH("盆",AC33)))</formula>
    </cfRule>
  </conditionalFormatting>
  <conditionalFormatting sqref="H39:I39">
    <cfRule type="containsText" dxfId="147" priority="309" operator="containsText" text="正">
      <formula>NOT(ISERROR(SEARCH("正",H39)))</formula>
    </cfRule>
    <cfRule type="containsText" dxfId="146" priority="310" operator="containsText" text="Ｇ">
      <formula>NOT(ISERROR(SEARCH("Ｇ",H39)))</formula>
    </cfRule>
    <cfRule type="containsText" dxfId="145" priority="311" operator="containsText" text="祝">
      <formula>NOT(ISERROR(SEARCH("祝",H39)))</formula>
    </cfRule>
    <cfRule type="containsText" dxfId="144" priority="312" operator="containsText" text="祝">
      <formula>NOT(ISERROR(SEARCH("祝",H39)))</formula>
    </cfRule>
    <cfRule type="containsText" dxfId="143" priority="313" operator="containsText" text="祝">
      <formula>NOT(ISERROR(SEARCH("祝",H39)))</formula>
    </cfRule>
    <cfRule type="containsText" dxfId="142" priority="314" operator="containsText" text="祝">
      <formula>NOT(ISERROR(SEARCH("祝",H39)))</formula>
    </cfRule>
    <cfRule type="containsText" dxfId="141" priority="315" operator="containsText" text="祝">
      <formula>NOT(ISERROR(SEARCH("祝",H39)))</formula>
    </cfRule>
    <cfRule type="containsText" dxfId="140" priority="316" operator="containsText" text="盆">
      <formula>NOT(ISERROR(SEARCH("盆",H39)))</formula>
    </cfRule>
  </conditionalFormatting>
  <conditionalFormatting sqref="O39:P39">
    <cfRule type="containsText" dxfId="139" priority="301" operator="containsText" text="正">
      <formula>NOT(ISERROR(SEARCH("正",O39)))</formula>
    </cfRule>
    <cfRule type="containsText" dxfId="138" priority="302" operator="containsText" text="Ｇ">
      <formula>NOT(ISERROR(SEARCH("Ｇ",O39)))</formula>
    </cfRule>
    <cfRule type="containsText" dxfId="137" priority="303" operator="containsText" text="祝">
      <formula>NOT(ISERROR(SEARCH("祝",O39)))</formula>
    </cfRule>
    <cfRule type="containsText" dxfId="136" priority="304" operator="containsText" text="祝">
      <formula>NOT(ISERROR(SEARCH("祝",O39)))</formula>
    </cfRule>
    <cfRule type="containsText" dxfId="135" priority="305" operator="containsText" text="祝">
      <formula>NOT(ISERROR(SEARCH("祝",O39)))</formula>
    </cfRule>
    <cfRule type="containsText" dxfId="134" priority="306" operator="containsText" text="祝">
      <formula>NOT(ISERROR(SEARCH("祝",O39)))</formula>
    </cfRule>
    <cfRule type="containsText" dxfId="133" priority="307" operator="containsText" text="祝">
      <formula>NOT(ISERROR(SEARCH("祝",O39)))</formula>
    </cfRule>
    <cfRule type="containsText" dxfId="132" priority="308" operator="containsText" text="盆">
      <formula>NOT(ISERROR(SEARCH("盆",O39)))</formula>
    </cfRule>
  </conditionalFormatting>
  <conditionalFormatting sqref="V39:W39">
    <cfRule type="containsText" dxfId="131" priority="293" operator="containsText" text="正">
      <formula>NOT(ISERROR(SEARCH("正",V39)))</formula>
    </cfRule>
    <cfRule type="containsText" dxfId="130" priority="294" operator="containsText" text="Ｇ">
      <formula>NOT(ISERROR(SEARCH("Ｇ",V39)))</formula>
    </cfRule>
    <cfRule type="containsText" dxfId="129" priority="295" operator="containsText" text="祝">
      <formula>NOT(ISERROR(SEARCH("祝",V39)))</formula>
    </cfRule>
    <cfRule type="containsText" dxfId="128" priority="296" operator="containsText" text="祝">
      <formula>NOT(ISERROR(SEARCH("祝",V39)))</formula>
    </cfRule>
    <cfRule type="containsText" dxfId="127" priority="297" operator="containsText" text="祝">
      <formula>NOT(ISERROR(SEARCH("祝",V39)))</formula>
    </cfRule>
    <cfRule type="containsText" dxfId="126" priority="298" operator="containsText" text="祝">
      <formula>NOT(ISERROR(SEARCH("祝",V39)))</formula>
    </cfRule>
    <cfRule type="containsText" dxfId="125" priority="299" operator="containsText" text="祝">
      <formula>NOT(ISERROR(SEARCH("祝",V39)))</formula>
    </cfRule>
    <cfRule type="containsText" dxfId="124" priority="300" operator="containsText" text="盆">
      <formula>NOT(ISERROR(SEARCH("盆",V39)))</formula>
    </cfRule>
  </conditionalFormatting>
  <conditionalFormatting sqref="AC39:AD39">
    <cfRule type="containsText" dxfId="123" priority="285" operator="containsText" text="正">
      <formula>NOT(ISERROR(SEARCH("正",AC39)))</formula>
    </cfRule>
    <cfRule type="containsText" dxfId="122" priority="286" operator="containsText" text="Ｇ">
      <formula>NOT(ISERROR(SEARCH("Ｇ",AC39)))</formula>
    </cfRule>
    <cfRule type="containsText" dxfId="121" priority="287" operator="containsText" text="祝">
      <formula>NOT(ISERROR(SEARCH("祝",AC39)))</formula>
    </cfRule>
    <cfRule type="containsText" dxfId="120" priority="288" operator="containsText" text="祝">
      <formula>NOT(ISERROR(SEARCH("祝",AC39)))</formula>
    </cfRule>
    <cfRule type="containsText" dxfId="119" priority="289" operator="containsText" text="祝">
      <formula>NOT(ISERROR(SEARCH("祝",AC39)))</formula>
    </cfRule>
    <cfRule type="containsText" dxfId="118" priority="290" operator="containsText" text="祝">
      <formula>NOT(ISERROR(SEARCH("祝",AC39)))</formula>
    </cfRule>
    <cfRule type="containsText" dxfId="117" priority="291" operator="containsText" text="祝">
      <formula>NOT(ISERROR(SEARCH("祝",AC39)))</formula>
    </cfRule>
    <cfRule type="containsText" dxfId="116" priority="292" operator="containsText" text="盆">
      <formula>NOT(ISERROR(SEARCH("盆",AC39)))</formula>
    </cfRule>
  </conditionalFormatting>
  <conditionalFormatting sqref="H45:I45">
    <cfRule type="containsText" dxfId="115" priority="277" operator="containsText" text="正">
      <formula>NOT(ISERROR(SEARCH("正",H45)))</formula>
    </cfRule>
    <cfRule type="containsText" dxfId="114" priority="278" operator="containsText" text="Ｇ">
      <formula>NOT(ISERROR(SEARCH("Ｇ",H45)))</formula>
    </cfRule>
    <cfRule type="containsText" dxfId="113" priority="279" operator="containsText" text="祝">
      <formula>NOT(ISERROR(SEARCH("祝",H45)))</formula>
    </cfRule>
    <cfRule type="containsText" dxfId="112" priority="280" operator="containsText" text="祝">
      <formula>NOT(ISERROR(SEARCH("祝",H45)))</formula>
    </cfRule>
    <cfRule type="containsText" dxfId="111" priority="281" operator="containsText" text="祝">
      <formula>NOT(ISERROR(SEARCH("祝",H45)))</formula>
    </cfRule>
    <cfRule type="containsText" dxfId="110" priority="282" operator="containsText" text="祝">
      <formula>NOT(ISERROR(SEARCH("祝",H45)))</formula>
    </cfRule>
    <cfRule type="containsText" dxfId="109" priority="283" operator="containsText" text="祝">
      <formula>NOT(ISERROR(SEARCH("祝",H45)))</formula>
    </cfRule>
    <cfRule type="containsText" dxfId="108" priority="284" operator="containsText" text="盆">
      <formula>NOT(ISERROR(SEARCH("盆",H45)))</formula>
    </cfRule>
  </conditionalFormatting>
  <conditionalFormatting sqref="C31">
    <cfRule type="containsText" dxfId="107" priority="189" operator="containsText" text="日">
      <formula>NOT(ISERROR(SEARCH("日",C31)))</formula>
    </cfRule>
    <cfRule type="containsText" dxfId="106" priority="190" operator="containsText" text="土">
      <formula>NOT(ISERROR(SEARCH("土",C31)))</formula>
    </cfRule>
    <cfRule type="containsText" dxfId="105" priority="191" operator="containsText" text="日">
      <formula>NOT(ISERROR(SEARCH("日",C31)))</formula>
    </cfRule>
    <cfRule type="containsText" dxfId="104" priority="192" operator="containsText" text="土">
      <formula>NOT(ISERROR(SEARCH("土",C31)))</formula>
    </cfRule>
  </conditionalFormatting>
  <conditionalFormatting sqref="D31:AD31">
    <cfRule type="containsText" dxfId="103" priority="265" operator="containsText" text="日">
      <formula>NOT(ISERROR(SEARCH("日",D31)))</formula>
    </cfRule>
    <cfRule type="containsText" dxfId="102" priority="266" operator="containsText" text="土">
      <formula>NOT(ISERROR(SEARCH("土",D31)))</formula>
    </cfRule>
    <cfRule type="containsText" dxfId="101" priority="267" operator="containsText" text="日">
      <formula>NOT(ISERROR(SEARCH("日",D31)))</formula>
    </cfRule>
    <cfRule type="containsText" dxfId="100" priority="268" operator="containsText" text="土">
      <formula>NOT(ISERROR(SEARCH("土",D31)))</formula>
    </cfRule>
  </conditionalFormatting>
  <conditionalFormatting sqref="D25:AD25">
    <cfRule type="containsText" dxfId="99" priority="269" operator="containsText" text="日">
      <formula>NOT(ISERROR(SEARCH("日",D25)))</formula>
    </cfRule>
    <cfRule type="containsText" dxfId="98" priority="270" operator="containsText" text="土">
      <formula>NOT(ISERROR(SEARCH("土",D25)))</formula>
    </cfRule>
    <cfRule type="containsText" dxfId="97" priority="271" operator="containsText" text="日">
      <formula>NOT(ISERROR(SEARCH("日",D25)))</formula>
    </cfRule>
    <cfRule type="containsText" dxfId="96" priority="272" operator="containsText" text="土">
      <formula>NOT(ISERROR(SEARCH("土",D25)))</formula>
    </cfRule>
  </conditionalFormatting>
  <conditionalFormatting sqref="D37:AD37">
    <cfRule type="containsText" dxfId="95" priority="261" operator="containsText" text="日">
      <formula>NOT(ISERROR(SEARCH("日",D37)))</formula>
    </cfRule>
    <cfRule type="containsText" dxfId="94" priority="262" operator="containsText" text="土">
      <formula>NOT(ISERROR(SEARCH("土",D37)))</formula>
    </cfRule>
    <cfRule type="containsText" dxfId="93" priority="263" operator="containsText" text="日">
      <formula>NOT(ISERROR(SEARCH("日",D37)))</formula>
    </cfRule>
    <cfRule type="containsText" dxfId="92" priority="264" operator="containsText" text="土">
      <formula>NOT(ISERROR(SEARCH("土",D37)))</formula>
    </cfRule>
  </conditionalFormatting>
  <conditionalFormatting sqref="C19">
    <cfRule type="containsText" dxfId="91" priority="197" operator="containsText" text="日">
      <formula>NOT(ISERROR(SEARCH("日",C19)))</formula>
    </cfRule>
    <cfRule type="containsText" dxfId="90" priority="198" operator="containsText" text="土">
      <formula>NOT(ISERROR(SEARCH("土",C19)))</formula>
    </cfRule>
    <cfRule type="containsText" dxfId="89" priority="199" operator="containsText" text="日">
      <formula>NOT(ISERROR(SEARCH("日",C19)))</formula>
    </cfRule>
    <cfRule type="containsText" dxfId="88" priority="200" operator="containsText" text="土">
      <formula>NOT(ISERROR(SEARCH("土",C19)))</formula>
    </cfRule>
  </conditionalFormatting>
  <conditionalFormatting sqref="C25">
    <cfRule type="containsText" dxfId="87" priority="193" operator="containsText" text="日">
      <formula>NOT(ISERROR(SEARCH("日",C25)))</formula>
    </cfRule>
    <cfRule type="containsText" dxfId="86" priority="194" operator="containsText" text="土">
      <formula>NOT(ISERROR(SEARCH("土",C25)))</formula>
    </cfRule>
    <cfRule type="containsText" dxfId="85" priority="195" operator="containsText" text="日">
      <formula>NOT(ISERROR(SEARCH("日",C25)))</formula>
    </cfRule>
    <cfRule type="containsText" dxfId="84" priority="196" operator="containsText" text="土">
      <formula>NOT(ISERROR(SEARCH("土",C25)))</formula>
    </cfRule>
  </conditionalFormatting>
  <conditionalFormatting sqref="C13">
    <cfRule type="containsText" dxfId="83" priority="1" operator="containsText" text="日">
      <formula>NOT(ISERROR(SEARCH("日",C13)))</formula>
    </cfRule>
    <cfRule type="containsText" dxfId="82" priority="2" operator="containsText" text="土">
      <formula>NOT(ISERROR(SEARCH("土",C13)))</formula>
    </cfRule>
    <cfRule type="containsText" dxfId="81" priority="3" operator="containsText" text="日">
      <formula>NOT(ISERROR(SEARCH("日",C13)))</formula>
    </cfRule>
    <cfRule type="containsText" dxfId="80" priority="4" operator="containsText" text="土">
      <formula>NOT(ISERROR(SEARCH("土",C13)))</formula>
    </cfRule>
  </conditionalFormatting>
  <conditionalFormatting sqref="C43">
    <cfRule type="containsText" dxfId="79" priority="113" operator="containsText" text="日">
      <formula>NOT(ISERROR(SEARCH("日",C43)))</formula>
    </cfRule>
    <cfRule type="containsText" dxfId="78" priority="114" operator="containsText" text="土">
      <formula>NOT(ISERROR(SEARCH("土",C43)))</formula>
    </cfRule>
    <cfRule type="containsText" dxfId="77" priority="115" operator="containsText" text="日">
      <formula>NOT(ISERROR(SEARCH("日",C43)))</formula>
    </cfRule>
    <cfRule type="containsText" dxfId="76" priority="116" operator="containsText" text="土">
      <formula>NOT(ISERROR(SEARCH("土",C43)))</formula>
    </cfRule>
  </conditionalFormatting>
  <conditionalFormatting sqref="C37">
    <cfRule type="containsText" dxfId="75" priority="117" operator="containsText" text="日">
      <formula>NOT(ISERROR(SEARCH("日",C37)))</formula>
    </cfRule>
    <cfRule type="containsText" dxfId="74" priority="118" operator="containsText" text="土">
      <formula>NOT(ISERROR(SEARCH("土",C37)))</formula>
    </cfRule>
    <cfRule type="containsText" dxfId="73" priority="119" operator="containsText" text="日">
      <formula>NOT(ISERROR(SEARCH("日",C37)))</formula>
    </cfRule>
    <cfRule type="containsText" dxfId="72" priority="120" operator="containsText" text="土">
      <formula>NOT(ISERROR(SEARCH("土",C37)))</formula>
    </cfRule>
  </conditionalFormatting>
  <conditionalFormatting sqref="C49:AD49">
    <cfRule type="containsText" dxfId="71" priority="109" operator="containsText" text="日">
      <formula>NOT(ISERROR(SEARCH("日",C49)))</formula>
    </cfRule>
    <cfRule type="containsText" dxfId="70" priority="110" operator="containsText" text="土">
      <formula>NOT(ISERROR(SEARCH("土",C49)))</formula>
    </cfRule>
    <cfRule type="containsText" dxfId="69" priority="111" operator="containsText" text="日">
      <formula>NOT(ISERROR(SEARCH("日",C49)))</formula>
    </cfRule>
    <cfRule type="containsText" dxfId="68" priority="112" operator="containsText" text="土">
      <formula>NOT(ISERROR(SEARCH("土",C49)))</formula>
    </cfRule>
  </conditionalFormatting>
  <conditionalFormatting sqref="C55:AD55">
    <cfRule type="containsText" dxfId="67" priority="105" operator="containsText" text="日">
      <formula>NOT(ISERROR(SEARCH("日",C55)))</formula>
    </cfRule>
    <cfRule type="containsText" dxfId="66" priority="106" operator="containsText" text="土">
      <formula>NOT(ISERROR(SEARCH("土",C55)))</formula>
    </cfRule>
    <cfRule type="containsText" dxfId="65" priority="107" operator="containsText" text="日">
      <formula>NOT(ISERROR(SEARCH("日",C55)))</formula>
    </cfRule>
    <cfRule type="containsText" dxfId="64" priority="108" operator="containsText" text="土">
      <formula>NOT(ISERROR(SEARCH("土",C55)))</formula>
    </cfRule>
  </conditionalFormatting>
  <conditionalFormatting sqref="C61:AD61">
    <cfRule type="containsText" dxfId="63" priority="101" operator="containsText" text="日">
      <formula>NOT(ISERROR(SEARCH("日",C61)))</formula>
    </cfRule>
    <cfRule type="containsText" dxfId="62" priority="102" operator="containsText" text="土">
      <formula>NOT(ISERROR(SEARCH("土",C61)))</formula>
    </cfRule>
    <cfRule type="containsText" dxfId="61" priority="103" operator="containsText" text="日">
      <formula>NOT(ISERROR(SEARCH("日",C61)))</formula>
    </cfRule>
    <cfRule type="containsText" dxfId="60" priority="104" operator="containsText" text="土">
      <formula>NOT(ISERROR(SEARCH("土",C61)))</formula>
    </cfRule>
  </conditionalFormatting>
  <conditionalFormatting sqref="C67:AD67">
    <cfRule type="containsText" dxfId="59" priority="97" operator="containsText" text="日">
      <formula>NOT(ISERROR(SEARCH("日",C67)))</formula>
    </cfRule>
    <cfRule type="containsText" dxfId="58" priority="98" operator="containsText" text="土">
      <formula>NOT(ISERROR(SEARCH("土",C67)))</formula>
    </cfRule>
    <cfRule type="containsText" dxfId="57" priority="99" operator="containsText" text="日">
      <formula>NOT(ISERROR(SEARCH("日",C67)))</formula>
    </cfRule>
    <cfRule type="containsText" dxfId="56" priority="100" operator="containsText" text="土">
      <formula>NOT(ISERROR(SEARCH("土",C67)))</formula>
    </cfRule>
  </conditionalFormatting>
  <conditionalFormatting sqref="C85:AD85">
    <cfRule type="containsText" dxfId="55" priority="41" operator="containsText" text="日">
      <formula>NOT(ISERROR(SEARCH("日",C85)))</formula>
    </cfRule>
    <cfRule type="containsText" dxfId="54" priority="42" operator="containsText" text="土">
      <formula>NOT(ISERROR(SEARCH("土",C85)))</formula>
    </cfRule>
    <cfRule type="containsText" dxfId="53" priority="43" operator="containsText" text="日">
      <formula>NOT(ISERROR(SEARCH("日",C85)))</formula>
    </cfRule>
    <cfRule type="containsText" dxfId="52" priority="44" operator="containsText" text="土">
      <formula>NOT(ISERROR(SEARCH("土",C85)))</formula>
    </cfRule>
  </conditionalFormatting>
  <conditionalFormatting sqref="D43:AD43">
    <cfRule type="containsText" dxfId="51" priority="53" operator="containsText" text="日">
      <formula>NOT(ISERROR(SEARCH("日",D43)))</formula>
    </cfRule>
    <cfRule type="containsText" dxfId="50" priority="54" operator="containsText" text="土">
      <formula>NOT(ISERROR(SEARCH("土",D43)))</formula>
    </cfRule>
    <cfRule type="containsText" dxfId="49" priority="55" operator="containsText" text="日">
      <formula>NOT(ISERROR(SEARCH("日",D43)))</formula>
    </cfRule>
    <cfRule type="containsText" dxfId="48" priority="56" operator="containsText" text="土">
      <formula>NOT(ISERROR(SEARCH("土",D43)))</formula>
    </cfRule>
  </conditionalFormatting>
  <conditionalFormatting sqref="C73:AD73">
    <cfRule type="containsText" dxfId="47" priority="49" operator="containsText" text="日">
      <formula>NOT(ISERROR(SEARCH("日",C73)))</formula>
    </cfRule>
    <cfRule type="containsText" dxfId="46" priority="50" operator="containsText" text="土">
      <formula>NOT(ISERROR(SEARCH("土",C73)))</formula>
    </cfRule>
    <cfRule type="containsText" dxfId="45" priority="51" operator="containsText" text="日">
      <formula>NOT(ISERROR(SEARCH("日",C73)))</formula>
    </cfRule>
    <cfRule type="containsText" dxfId="44" priority="52" operator="containsText" text="土">
      <formula>NOT(ISERROR(SEARCH("土",C73)))</formula>
    </cfRule>
  </conditionalFormatting>
  <conditionalFormatting sqref="C79:AD79">
    <cfRule type="containsText" dxfId="43" priority="45" operator="containsText" text="日">
      <formula>NOT(ISERROR(SEARCH("日",C79)))</formula>
    </cfRule>
    <cfRule type="containsText" dxfId="42" priority="46" operator="containsText" text="土">
      <formula>NOT(ISERROR(SEARCH("土",C79)))</formula>
    </cfRule>
    <cfRule type="containsText" dxfId="41" priority="47" operator="containsText" text="日">
      <formula>NOT(ISERROR(SEARCH("日",C79)))</formula>
    </cfRule>
    <cfRule type="containsText" dxfId="40" priority="48" operator="containsText" text="土">
      <formula>NOT(ISERROR(SEARCH("土",C79)))</formula>
    </cfRule>
  </conditionalFormatting>
  <conditionalFormatting sqref="C91:AD91">
    <cfRule type="containsText" dxfId="39" priority="37" operator="containsText" text="日">
      <formula>NOT(ISERROR(SEARCH("日",C91)))</formula>
    </cfRule>
    <cfRule type="containsText" dxfId="38" priority="38" operator="containsText" text="土">
      <formula>NOT(ISERROR(SEARCH("土",C91)))</formula>
    </cfRule>
    <cfRule type="containsText" dxfId="37" priority="39" operator="containsText" text="日">
      <formula>NOT(ISERROR(SEARCH("日",C91)))</formula>
    </cfRule>
    <cfRule type="containsText" dxfId="36" priority="40" operator="containsText" text="土">
      <formula>NOT(ISERROR(SEARCH("土",C91)))</formula>
    </cfRule>
  </conditionalFormatting>
  <conditionalFormatting sqref="C97:AD97">
    <cfRule type="containsText" dxfId="35" priority="33" operator="containsText" text="日">
      <formula>NOT(ISERROR(SEARCH("日",C97)))</formula>
    </cfRule>
    <cfRule type="containsText" dxfId="34" priority="34" operator="containsText" text="土">
      <formula>NOT(ISERROR(SEARCH("土",C97)))</formula>
    </cfRule>
    <cfRule type="containsText" dxfId="33" priority="35" operator="containsText" text="日">
      <formula>NOT(ISERROR(SEARCH("日",C97)))</formula>
    </cfRule>
    <cfRule type="containsText" dxfId="32" priority="36" operator="containsText" text="土">
      <formula>NOT(ISERROR(SEARCH("土",C97)))</formula>
    </cfRule>
  </conditionalFormatting>
  <conditionalFormatting sqref="C103:AD103">
    <cfRule type="containsText" dxfId="31" priority="29" operator="containsText" text="日">
      <formula>NOT(ISERROR(SEARCH("日",C103)))</formula>
    </cfRule>
    <cfRule type="containsText" dxfId="30" priority="30" operator="containsText" text="土">
      <formula>NOT(ISERROR(SEARCH("土",C103)))</formula>
    </cfRule>
    <cfRule type="containsText" dxfId="29" priority="31" operator="containsText" text="日">
      <formula>NOT(ISERROR(SEARCH("日",C103)))</formula>
    </cfRule>
    <cfRule type="containsText" dxfId="28" priority="32" operator="containsText" text="土">
      <formula>NOT(ISERROR(SEARCH("土",C103)))</formula>
    </cfRule>
  </conditionalFormatting>
  <conditionalFormatting sqref="C109:AD109">
    <cfRule type="containsText" dxfId="27" priority="25" operator="containsText" text="日">
      <formula>NOT(ISERROR(SEARCH("日",C109)))</formula>
    </cfRule>
    <cfRule type="containsText" dxfId="26" priority="26" operator="containsText" text="土">
      <formula>NOT(ISERROR(SEARCH("土",C109)))</formula>
    </cfRule>
    <cfRule type="containsText" dxfId="25" priority="27" operator="containsText" text="日">
      <formula>NOT(ISERROR(SEARCH("日",C109)))</formula>
    </cfRule>
    <cfRule type="containsText" dxfId="24" priority="28" operator="containsText" text="土">
      <formula>NOT(ISERROR(SEARCH("土",C109)))</formula>
    </cfRule>
  </conditionalFormatting>
  <conditionalFormatting sqref="C115:AD115">
    <cfRule type="containsText" dxfId="23" priority="21" operator="containsText" text="日">
      <formula>NOT(ISERROR(SEARCH("日",C115)))</formula>
    </cfRule>
    <cfRule type="containsText" dxfId="22" priority="22" operator="containsText" text="土">
      <formula>NOT(ISERROR(SEARCH("土",C115)))</formula>
    </cfRule>
    <cfRule type="containsText" dxfId="21" priority="23" operator="containsText" text="日">
      <formula>NOT(ISERROR(SEARCH("日",C115)))</formula>
    </cfRule>
    <cfRule type="containsText" dxfId="20" priority="24" operator="containsText" text="土">
      <formula>NOT(ISERROR(SEARCH("土",C115)))</formula>
    </cfRule>
  </conditionalFormatting>
  <conditionalFormatting sqref="C121:AD121">
    <cfRule type="containsText" dxfId="19" priority="17" operator="containsText" text="日">
      <formula>NOT(ISERROR(SEARCH("日",C121)))</formula>
    </cfRule>
    <cfRule type="containsText" dxfId="18" priority="18" operator="containsText" text="土">
      <formula>NOT(ISERROR(SEARCH("土",C121)))</formula>
    </cfRule>
    <cfRule type="containsText" dxfId="17" priority="19" operator="containsText" text="日">
      <formula>NOT(ISERROR(SEARCH("日",C121)))</formula>
    </cfRule>
    <cfRule type="containsText" dxfId="16" priority="20" operator="containsText" text="土">
      <formula>NOT(ISERROR(SEARCH("土",C121)))</formula>
    </cfRule>
  </conditionalFormatting>
  <conditionalFormatting sqref="C127:AD127">
    <cfRule type="containsText" dxfId="15" priority="13" operator="containsText" text="日">
      <formula>NOT(ISERROR(SEARCH("日",C127)))</formula>
    </cfRule>
    <cfRule type="containsText" dxfId="14" priority="14" operator="containsText" text="土">
      <formula>NOT(ISERROR(SEARCH("土",C127)))</formula>
    </cfRule>
    <cfRule type="containsText" dxfId="13" priority="15" operator="containsText" text="日">
      <formula>NOT(ISERROR(SEARCH("日",C127)))</formula>
    </cfRule>
    <cfRule type="containsText" dxfId="12" priority="16" operator="containsText" text="土">
      <formula>NOT(ISERROR(SEARCH("土",C127)))</formula>
    </cfRule>
  </conditionalFormatting>
  <conditionalFormatting sqref="D13:AD13">
    <cfRule type="containsText" dxfId="11" priority="5" operator="containsText" text="日">
      <formula>NOT(ISERROR(SEARCH("日",D13)))</formula>
    </cfRule>
    <cfRule type="containsText" dxfId="10" priority="6" operator="containsText" text="土">
      <formula>NOT(ISERROR(SEARCH("土",D13)))</formula>
    </cfRule>
    <cfRule type="containsText" dxfId="9" priority="7" operator="containsText" text="日">
      <formula>NOT(ISERROR(SEARCH("日",D13)))</formula>
    </cfRule>
    <cfRule type="containsText" dxfId="8" priority="8" operator="containsText" text="土">
      <formula>NOT(ISERROR(SEARCH("土",D13)))</formula>
    </cfRule>
  </conditionalFormatting>
  <dataValidations count="4">
    <dataValidation type="list" allowBlank="1" showInputMessage="1" showErrorMessage="1" sqref="AC3:AH3" xr:uid="{00000000-0002-0000-0200-000000000000}">
      <formula1>$AE$159:$AE$162</formula1>
    </dataValidation>
    <dataValidation type="list" allowBlank="1" showInputMessage="1" showErrorMessage="1" sqref="D4" xr:uid="{00000000-0002-0000-0200-000001000000}">
      <formula1>$J$159:$J$167</formula1>
    </dataValidation>
    <dataValidation type="list" allowBlank="1" showInputMessage="1" showErrorMessage="1" sqref="C52:AD52 C124:AD124 C118:AD118 C112:AD112 C106:AD106 C100:AD100 C94:AD94 C88:AD88 C82:AD82 C76:AD76 C70:AD70 C64:AD64 C58:AD58 C130:AD130 C22:AD22 C40:AD40 C16:AD16 C28:AD28 C34:AD34 C46:AD46" xr:uid="{00000000-0002-0000-0200-000002000000}">
      <formula1>$D$158:$D$166</formula1>
    </dataValidation>
    <dataValidation type="list" allowBlank="1" showInputMessage="1" showErrorMessage="1" sqref="C51:AD51 C123:AD123 C117:AD117 C111:AD111 C105:AD105 C99:AD99 C93:AD93 C87:AD87 C81:AD81 C75:AD75 C69:AD69 C63:AD63 C57:AD57 C129:AD129 C39:AD39 C33:AD33 C27:AD27 C21:AD21 C15:AD15 C45:AD45" xr:uid="{00000000-0002-0000-0200-000003000000}">
      <formula1>$C$158:$C$165</formula1>
    </dataValidation>
  </dataValidations>
  <pageMargins left="0.70866141732283472" right="0.31496062992125984" top="0.55118110236220474" bottom="0.35433070866141736" header="0.31496062992125984" footer="0"/>
  <pageSetup paperSize="9" scale="38" fitToHeight="0" orientation="portrait" verticalDpi="0" r:id="rId1"/>
  <headerFooter>
    <oddFooter>&amp;C&amp;24&amp;P/&amp;N</oddFooter>
  </headerFooter>
  <rowBreaks count="2" manualBreakCount="2">
    <brk id="100" max="33" man="1"/>
    <brk id="157" max="16383" man="1"/>
  </rowBreaks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160" zoomScaleNormal="145" zoomScaleSheetLayoutView="160" workbookViewId="0">
      <selection activeCell="K5" sqref="K5"/>
    </sheetView>
  </sheetViews>
  <sheetFormatPr defaultRowHeight="18.75" x14ac:dyDescent="0.4"/>
  <cols>
    <col min="10" max="10" width="0.5" customWidth="1"/>
  </cols>
  <sheetData/>
  <phoneticPr fontId="1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</vt:lpstr>
      <vt:lpstr>様式</vt:lpstr>
      <vt:lpstr>様式記入例</vt:lpstr>
      <vt:lpstr>はじめに!Print_Area</vt:lpstr>
      <vt:lpstr>様式!Print_Area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Administrator</cp:lastModifiedBy>
  <cp:lastPrinted>2022-04-15T05:53:58Z</cp:lastPrinted>
  <dcterms:created xsi:type="dcterms:W3CDTF">2019-01-30T02:30:37Z</dcterms:created>
  <dcterms:modified xsi:type="dcterms:W3CDTF">2024-03-28T10:34:20Z</dcterms:modified>
</cp:coreProperties>
</file>