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F:\"/>
    </mc:Choice>
  </mc:AlternateContent>
  <xr:revisionPtr revIDLastSave="0" documentId="13_ncr:1_{D6DFE265-A901-4CEE-8C12-E9A84B2A5255}" xr6:coauthVersionLast="36" xr6:coauthVersionMax="36" xr10:uidLastSave="{00000000-0000-0000-0000-000000000000}"/>
  <bookViews>
    <workbookView xWindow="0" yWindow="0" windowWidth="19200" windowHeight="10650" tabRatio="769" xr2:uid="{00000000-000D-0000-FFFF-FFFF00000000}"/>
  </bookViews>
  <sheets>
    <sheet name="0.説明" sheetId="13" r:id="rId1"/>
    <sheet name="１.始めに" sheetId="2" r:id="rId2"/>
    <sheet name="2.収入" sheetId="3" r:id="rId3"/>
    <sheet name="営業等" sheetId="4" r:id="rId4"/>
    <sheet name="農業" sheetId="5" r:id="rId5"/>
    <sheet name="不動産" sheetId="6" r:id="rId6"/>
    <sheet name="3.控除" sheetId="7" r:id="rId7"/>
    <sheet name="住民税に関する事項" sheetId="12" r:id="rId8"/>
    <sheet name="★申告書" sheetId="1" r:id="rId9"/>
    <sheet name="計算用シート" sheetId="8" r:id="rId10"/>
    <sheet name="年表" sheetId="9" r:id="rId11"/>
    <sheet name="減価償却" sheetId="10" r:id="rId12"/>
  </sheets>
  <definedNames>
    <definedName name="_xlnm.Print_Area" localSheetId="8">★申告書!$A$1:$BP$182</definedName>
    <definedName name="_xlnm.Print_Area" localSheetId="1">'１.始めに'!$A$1:$S$15</definedName>
    <definedName name="_xlnm.Print_Area" localSheetId="2">'2.収入'!$A$1:$AX$31</definedName>
    <definedName name="_xlnm.Print_Area" localSheetId="6">'3.控除'!$A$1:$DI$51</definedName>
    <definedName name="_xlnm.Print_Area" localSheetId="3">営業等!$A$5:$AX$68</definedName>
    <definedName name="_xlnm.Print_Area" localSheetId="7">住民税に関する事項!$A$5:$CA$43</definedName>
    <definedName name="_xlnm.Print_Area" localSheetId="4">農業!$A$4:$AX$60</definedName>
    <definedName name="_xlnm.Print_Area" localSheetId="5">不動産!$A$2:$AX$71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5" l="1"/>
  <c r="K38" i="6"/>
  <c r="B24" i="10" s="1"/>
  <c r="K29" i="5"/>
  <c r="K27" i="4"/>
  <c r="AX28" i="6"/>
  <c r="AE10" i="6"/>
  <c r="U162" i="1" l="1"/>
  <c r="U161" i="1"/>
  <c r="U160" i="1"/>
  <c r="U159" i="1"/>
  <c r="U10" i="9" l="1"/>
  <c r="U9" i="9"/>
  <c r="U7" i="9"/>
  <c r="U6" i="9"/>
  <c r="U5" i="9"/>
  <c r="U4" i="9"/>
  <c r="P13" i="9"/>
  <c r="T1" i="9"/>
  <c r="H31" i="8" l="1"/>
  <c r="H26" i="8"/>
  <c r="F27" i="8"/>
  <c r="N73" i="8"/>
  <c r="B71" i="8"/>
  <c r="D75" i="8" l="1"/>
  <c r="B81" i="1" l="1"/>
  <c r="Z40" i="1"/>
  <c r="R53" i="1"/>
  <c r="R49" i="1"/>
  <c r="R45" i="1"/>
  <c r="P12" i="9" l="1"/>
  <c r="Q13" i="9" l="1"/>
  <c r="Q14" i="9"/>
  <c r="Q15" i="9"/>
  <c r="Q16" i="9"/>
  <c r="Q17" i="9"/>
  <c r="Q18" i="9"/>
  <c r="Q19" i="9"/>
  <c r="Q20" i="9"/>
  <c r="Q21" i="9"/>
  <c r="Q22" i="9"/>
  <c r="Q23" i="9"/>
  <c r="Q24" i="9"/>
  <c r="Q25" i="9"/>
  <c r="Q26" i="9"/>
  <c r="Q27" i="9"/>
  <c r="Q28" i="9"/>
  <c r="Q29" i="9"/>
  <c r="P14" i="9"/>
  <c r="P15" i="9"/>
  <c r="P16" i="9"/>
  <c r="P17" i="9"/>
  <c r="P18" i="9"/>
  <c r="U18" i="9" s="1"/>
  <c r="P19" i="9"/>
  <c r="U19" i="9" s="1"/>
  <c r="P20" i="9"/>
  <c r="P21" i="9"/>
  <c r="U21" i="9" s="1"/>
  <c r="P22" i="9"/>
  <c r="U22" i="9" s="1"/>
  <c r="P23" i="9"/>
  <c r="P24" i="9"/>
  <c r="U24" i="9" s="1"/>
  <c r="P25" i="9"/>
  <c r="U25" i="9" s="1"/>
  <c r="P26" i="9"/>
  <c r="U26" i="9" s="1"/>
  <c r="P27" i="9"/>
  <c r="U27" i="9" s="1"/>
  <c r="P28" i="9"/>
  <c r="U28" i="9" s="1"/>
  <c r="P29" i="9"/>
  <c r="U29" i="9" s="1"/>
  <c r="R14" i="9"/>
  <c r="R15" i="9"/>
  <c r="R16" i="9"/>
  <c r="R17" i="9"/>
  <c r="R18" i="9"/>
  <c r="R19" i="9"/>
  <c r="R20" i="9"/>
  <c r="R21" i="9"/>
  <c r="R22" i="9"/>
  <c r="R23" i="9"/>
  <c r="R24" i="9"/>
  <c r="R25" i="9"/>
  <c r="R26" i="9"/>
  <c r="R27" i="9"/>
  <c r="R28" i="9"/>
  <c r="R29" i="9"/>
  <c r="R13" i="9"/>
  <c r="R12" i="9"/>
  <c r="Q12" i="9"/>
  <c r="U12" i="9" s="1"/>
  <c r="U13" i="9"/>
  <c r="S1" i="9"/>
  <c r="Z108" i="1"/>
  <c r="U23" i="9" l="1"/>
  <c r="U20" i="9"/>
  <c r="U14" i="9"/>
  <c r="U17" i="9"/>
  <c r="U15" i="9"/>
  <c r="Q11" i="9"/>
  <c r="P11" i="9"/>
  <c r="U16" i="9"/>
  <c r="L47" i="1"/>
  <c r="U11" i="9" l="1"/>
  <c r="AX13" i="6" s="1"/>
  <c r="L67" i="1"/>
  <c r="AF65" i="1"/>
  <c r="AA65" i="1"/>
  <c r="R65" i="1"/>
  <c r="F65" i="1"/>
  <c r="L63" i="1"/>
  <c r="AF61" i="1"/>
  <c r="AA61" i="1"/>
  <c r="R61" i="1"/>
  <c r="F61" i="1"/>
  <c r="L59" i="1"/>
  <c r="AF57" i="1"/>
  <c r="AA57" i="1"/>
  <c r="R57" i="1"/>
  <c r="A54" i="8"/>
  <c r="B54" i="8" s="1"/>
  <c r="C129" i="8"/>
  <c r="C128" i="8"/>
  <c r="C127" i="8"/>
  <c r="A129" i="8"/>
  <c r="A128" i="8"/>
  <c r="A127" i="8"/>
  <c r="I77" i="8"/>
  <c r="I76" i="8"/>
  <c r="I75" i="8"/>
  <c r="I74" i="8"/>
  <c r="I73" i="8"/>
  <c r="H77" i="8"/>
  <c r="H76" i="8"/>
  <c r="H75" i="8"/>
  <c r="H74" i="8"/>
  <c r="H73" i="8"/>
  <c r="G77" i="8"/>
  <c r="N78" i="8" s="1"/>
  <c r="G76" i="8"/>
  <c r="G75" i="8"/>
  <c r="G74" i="8"/>
  <c r="G73" i="8"/>
  <c r="Q10" i="9"/>
  <c r="P10" i="9"/>
  <c r="Q9" i="9"/>
  <c r="P9" i="9"/>
  <c r="Q8" i="9"/>
  <c r="P8" i="9"/>
  <c r="F57" i="1"/>
  <c r="F49" i="1"/>
  <c r="U8" i="9" l="1"/>
  <c r="AX16" i="6"/>
  <c r="AX10" i="6"/>
  <c r="AX14" i="6"/>
  <c r="AX9" i="6"/>
  <c r="AX12" i="6"/>
  <c r="AX15" i="6"/>
  <c r="AX22" i="6"/>
  <c r="AX20" i="6"/>
  <c r="AX8" i="6"/>
  <c r="AX11" i="6"/>
  <c r="AX18" i="6"/>
  <c r="AX19" i="6"/>
  <c r="AX23" i="6"/>
  <c r="AX21" i="6"/>
  <c r="AX6" i="6"/>
  <c r="AX7" i="6"/>
  <c r="AX17" i="6"/>
  <c r="B55" i="8"/>
  <c r="Z41" i="1"/>
  <c r="B89" i="8"/>
  <c r="A81" i="8"/>
  <c r="G22" i="8"/>
  <c r="F22" i="8"/>
  <c r="G25" i="8"/>
  <c r="F25" i="8"/>
  <c r="E25" i="8"/>
  <c r="G24" i="8"/>
  <c r="F24" i="8"/>
  <c r="E24" i="8"/>
  <c r="G23" i="8"/>
  <c r="F23" i="8"/>
  <c r="E23" i="8"/>
  <c r="B23" i="8"/>
  <c r="E27" i="8"/>
  <c r="E22" i="8"/>
  <c r="G27" i="8"/>
  <c r="G30" i="8"/>
  <c r="G29" i="8"/>
  <c r="G28" i="8"/>
  <c r="F30" i="8"/>
  <c r="F29" i="8"/>
  <c r="F28" i="8"/>
  <c r="E30" i="8"/>
  <c r="E29" i="8"/>
  <c r="E28" i="8"/>
  <c r="B28" i="8"/>
  <c r="W17" i="1"/>
  <c r="H17" i="1"/>
  <c r="W15" i="1"/>
  <c r="H15" i="1"/>
  <c r="D141" i="8"/>
  <c r="D144" i="8"/>
  <c r="D143" i="8"/>
  <c r="D142" i="8"/>
  <c r="B144" i="8" l="1"/>
  <c r="B143" i="8"/>
  <c r="B142" i="8"/>
  <c r="B141" i="8"/>
  <c r="F77" i="8"/>
  <c r="E77" i="8"/>
  <c r="D77" i="8"/>
  <c r="C77" i="8"/>
  <c r="C107" i="8"/>
  <c r="C106" i="8"/>
  <c r="C105" i="8"/>
  <c r="AA53" i="1"/>
  <c r="AA45" i="1"/>
  <c r="AA49" i="1"/>
  <c r="D76" i="8"/>
  <c r="D78" i="8" s="1"/>
  <c r="D70" i="8" s="1"/>
  <c r="F76" i="8"/>
  <c r="F75" i="8"/>
  <c r="E76" i="8"/>
  <c r="E75" i="8"/>
  <c r="T4" i="9"/>
  <c r="S4" i="9"/>
  <c r="R4" i="9"/>
  <c r="Q4" i="9"/>
  <c r="F78" i="8" l="1"/>
  <c r="F70" i="8" s="1"/>
  <c r="E78" i="8"/>
  <c r="E70" i="8" s="1"/>
  <c r="AX31" i="3"/>
  <c r="AX32" i="3" s="1"/>
  <c r="L55" i="1"/>
  <c r="AF53" i="1"/>
  <c r="F53" i="1"/>
  <c r="H74" i="1"/>
  <c r="L51" i="1"/>
  <c r="AF49" i="1"/>
  <c r="F74" i="8"/>
  <c r="F73" i="8"/>
  <c r="E74" i="8"/>
  <c r="E73" i="8"/>
  <c r="D74" i="8"/>
  <c r="D73" i="8"/>
  <c r="C74" i="8"/>
  <c r="C73" i="8"/>
  <c r="B74" i="8"/>
  <c r="B73" i="8"/>
  <c r="AF45" i="1"/>
  <c r="F45" i="1"/>
  <c r="E107" i="8"/>
  <c r="E106" i="8"/>
  <c r="E105" i="8"/>
  <c r="D107" i="8"/>
  <c r="D106" i="8"/>
  <c r="D105" i="8"/>
  <c r="A107" i="8"/>
  <c r="A106" i="8"/>
  <c r="A105" i="8"/>
  <c r="A115" i="8"/>
  <c r="T7" i="9"/>
  <c r="S7" i="9"/>
  <c r="R7" i="9"/>
  <c r="T6" i="9"/>
  <c r="S6" i="9"/>
  <c r="R6" i="9"/>
  <c r="T5" i="9"/>
  <c r="S5" i="9"/>
  <c r="R5" i="9"/>
  <c r="Q7" i="9"/>
  <c r="Q6" i="9"/>
  <c r="Q5" i="9"/>
  <c r="N75" i="8" l="1"/>
  <c r="N74" i="8"/>
  <c r="C143" i="8"/>
  <c r="E143" i="8" s="1"/>
  <c r="C142" i="8"/>
  <c r="E142" i="8" s="1"/>
  <c r="C144" i="8"/>
  <c r="E144" i="8" s="1"/>
  <c r="B76" i="8"/>
  <c r="B135" i="8" s="1"/>
  <c r="C76" i="8"/>
  <c r="B137" i="8" l="1"/>
  <c r="N77" i="8"/>
  <c r="B78" i="8"/>
  <c r="B70" i="8" s="1"/>
  <c r="I78" i="8"/>
  <c r="I70" i="8" s="1"/>
  <c r="H78" i="8"/>
  <c r="H70" i="8" s="1"/>
  <c r="G78" i="8"/>
  <c r="G70" i="8" s="1"/>
  <c r="C75" i="8"/>
  <c r="W20" i="3"/>
  <c r="AF110" i="1"/>
  <c r="AF108" i="1"/>
  <c r="Z110" i="1"/>
  <c r="C78" i="8" l="1"/>
  <c r="F69" i="8" s="1"/>
  <c r="N76" i="8"/>
  <c r="AX25" i="3"/>
  <c r="AX28" i="3" s="1"/>
  <c r="AX29" i="3" s="1"/>
  <c r="C70" i="8" l="1"/>
  <c r="N79" i="8"/>
  <c r="AX26" i="3"/>
  <c r="C71" i="8" l="1"/>
  <c r="N71" i="8"/>
  <c r="AX30" i="3"/>
  <c r="AR24" i="3" s="1"/>
  <c r="D71" i="8" l="1"/>
  <c r="E71" i="8" s="1"/>
  <c r="F71" i="8" s="1"/>
  <c r="G71" i="8" s="1"/>
  <c r="H71" i="8" s="1"/>
  <c r="I71" i="8" s="1"/>
  <c r="X132" i="1"/>
  <c r="X134" i="1"/>
  <c r="C115" i="8"/>
  <c r="C117" i="8" s="1"/>
  <c r="A18" i="8"/>
  <c r="A17" i="8"/>
  <c r="A16" i="8"/>
  <c r="A15" i="8"/>
  <c r="A14" i="8"/>
  <c r="A13" i="8"/>
  <c r="A12" i="8"/>
  <c r="A11" i="8"/>
  <c r="A10" i="8"/>
  <c r="A9" i="8"/>
  <c r="B121" i="8"/>
  <c r="A121" i="8"/>
  <c r="B115" i="8"/>
  <c r="A89" i="8"/>
  <c r="B30" i="8"/>
  <c r="B29" i="8"/>
  <c r="B25" i="8"/>
  <c r="B24" i="8"/>
  <c r="AQ178" i="1"/>
  <c r="AL19" i="3"/>
  <c r="AF19" i="3"/>
  <c r="AL16" i="3"/>
  <c r="AF16" i="3"/>
  <c r="BD28" i="1" s="1"/>
  <c r="L73" i="8" l="1"/>
  <c r="M79" i="8"/>
  <c r="L79" i="8"/>
  <c r="L75" i="8"/>
  <c r="M75" i="8"/>
  <c r="K78" i="8"/>
  <c r="M78" i="8"/>
  <c r="M71" i="8"/>
  <c r="AC36" i="1" s="1"/>
  <c r="K71" i="8"/>
  <c r="L36" i="1" s="1"/>
  <c r="K77" i="8"/>
  <c r="K73" i="8"/>
  <c r="M77" i="8"/>
  <c r="M72" i="8"/>
  <c r="L77" i="8"/>
  <c r="M73" i="8"/>
  <c r="K74" i="8"/>
  <c r="K76" i="8"/>
  <c r="L71" i="8"/>
  <c r="L37" i="1" s="1"/>
  <c r="L78" i="8"/>
  <c r="L72" i="8"/>
  <c r="N72" i="8"/>
  <c r="M74" i="8"/>
  <c r="M76" i="8"/>
  <c r="L74" i="8"/>
  <c r="L76" i="8"/>
  <c r="K72" i="8"/>
  <c r="K79" i="8"/>
  <c r="K75" i="8"/>
  <c r="E31" i="8"/>
  <c r="G31" i="8"/>
  <c r="F31" i="8"/>
  <c r="AR19" i="3"/>
  <c r="C4" i="8" s="1"/>
  <c r="E26" i="8"/>
  <c r="F26" i="8"/>
  <c r="G26" i="8"/>
  <c r="D103" i="8"/>
  <c r="AR16" i="3"/>
  <c r="BD52" i="1" s="1"/>
  <c r="A117" i="8"/>
  <c r="B103" i="8"/>
  <c r="C121" i="8"/>
  <c r="C123" i="8" s="1"/>
  <c r="C24" i="10"/>
  <c r="D24" i="10"/>
  <c r="P38" i="6" s="1"/>
  <c r="E24" i="10"/>
  <c r="F24" i="10"/>
  <c r="C25" i="10"/>
  <c r="D25" i="10"/>
  <c r="E25" i="10"/>
  <c r="F25" i="10"/>
  <c r="C26" i="10"/>
  <c r="D26" i="10"/>
  <c r="E26" i="10"/>
  <c r="F26" i="10"/>
  <c r="Z40" i="6" s="1"/>
  <c r="C27" i="10"/>
  <c r="D27" i="10"/>
  <c r="E27" i="10"/>
  <c r="F27" i="10"/>
  <c r="Z41" i="6" s="1"/>
  <c r="C28" i="10"/>
  <c r="D28" i="10"/>
  <c r="E28" i="10"/>
  <c r="F28" i="10"/>
  <c r="Z42" i="6" s="1"/>
  <c r="C29" i="10"/>
  <c r="D29" i="10"/>
  <c r="E29" i="10"/>
  <c r="F29" i="10"/>
  <c r="Z43" i="6" s="1"/>
  <c r="C30" i="10"/>
  <c r="D30" i="10"/>
  <c r="E30" i="10"/>
  <c r="F30" i="10"/>
  <c r="Z44" i="6" s="1"/>
  <c r="F23" i="10"/>
  <c r="E23" i="10"/>
  <c r="D23" i="10"/>
  <c r="C23" i="10"/>
  <c r="C14" i="10"/>
  <c r="D14" i="10"/>
  <c r="E14" i="10"/>
  <c r="F14" i="10"/>
  <c r="C15" i="10"/>
  <c r="D15" i="10"/>
  <c r="E15" i="10"/>
  <c r="F15" i="10"/>
  <c r="C16" i="10"/>
  <c r="D16" i="10"/>
  <c r="E16" i="10"/>
  <c r="F16" i="10"/>
  <c r="C17" i="10"/>
  <c r="D17" i="10"/>
  <c r="E17" i="10"/>
  <c r="F17" i="10"/>
  <c r="C18" i="10"/>
  <c r="D18" i="10"/>
  <c r="E18" i="10"/>
  <c r="F18" i="10"/>
  <c r="C19" i="10"/>
  <c r="D19" i="10"/>
  <c r="E19" i="10"/>
  <c r="F19" i="10"/>
  <c r="C20" i="10"/>
  <c r="D20" i="10"/>
  <c r="E20" i="10"/>
  <c r="F20" i="10"/>
  <c r="C21" i="10"/>
  <c r="D21" i="10"/>
  <c r="E21" i="10"/>
  <c r="F21" i="10"/>
  <c r="C22" i="10"/>
  <c r="D22" i="10"/>
  <c r="E22" i="10"/>
  <c r="F22" i="10"/>
  <c r="F13" i="10"/>
  <c r="E13" i="10"/>
  <c r="D13" i="10"/>
  <c r="C13" i="10"/>
  <c r="B40" i="5"/>
  <c r="B48" i="4"/>
  <c r="C4" i="10"/>
  <c r="D4" i="10"/>
  <c r="E4" i="10"/>
  <c r="F4" i="10"/>
  <c r="C5" i="10"/>
  <c r="D5" i="10"/>
  <c r="E5" i="10"/>
  <c r="F5" i="10"/>
  <c r="C6" i="10"/>
  <c r="D6" i="10"/>
  <c r="E6" i="10"/>
  <c r="F6" i="10"/>
  <c r="C7" i="10"/>
  <c r="D7" i="10"/>
  <c r="E7" i="10"/>
  <c r="F7" i="10"/>
  <c r="C8" i="10"/>
  <c r="D8" i="10"/>
  <c r="E8" i="10"/>
  <c r="F8" i="10"/>
  <c r="C9" i="10"/>
  <c r="D9" i="10"/>
  <c r="E9" i="10"/>
  <c r="F9" i="10"/>
  <c r="C10" i="10"/>
  <c r="D10" i="10"/>
  <c r="E10" i="10"/>
  <c r="F10" i="10"/>
  <c r="C11" i="10"/>
  <c r="D11" i="10"/>
  <c r="E11" i="10"/>
  <c r="F11" i="10"/>
  <c r="C12" i="10"/>
  <c r="D12" i="10"/>
  <c r="E12" i="10"/>
  <c r="F12" i="10"/>
  <c r="F3" i="10"/>
  <c r="E3" i="10"/>
  <c r="D3" i="10"/>
  <c r="C3" i="10"/>
  <c r="AC38" i="1" l="1"/>
  <c r="L39" i="1"/>
  <c r="L38" i="1"/>
  <c r="BD54" i="1"/>
  <c r="B4" i="8"/>
  <c r="B125" i="8" l="1"/>
  <c r="B129" i="8"/>
  <c r="B127" i="8"/>
  <c r="D125" i="8"/>
  <c r="B128" i="8"/>
  <c r="H59" i="8" l="1"/>
  <c r="C57" i="8" s="1"/>
  <c r="H63" i="8"/>
  <c r="C61" i="8" s="1"/>
  <c r="C59" i="8" l="1"/>
  <c r="C58" i="8"/>
  <c r="G61" i="8"/>
  <c r="F61" i="8"/>
  <c r="E61" i="8"/>
  <c r="D61" i="8"/>
  <c r="E57" i="8"/>
  <c r="G58" i="8"/>
  <c r="D57" i="8"/>
  <c r="G59" i="8"/>
  <c r="F58" i="8"/>
  <c r="G57" i="8"/>
  <c r="F59" i="8"/>
  <c r="D58" i="8"/>
  <c r="F57" i="8"/>
  <c r="E55" i="8" l="1"/>
  <c r="Q34" i="1" s="1"/>
  <c r="G55" i="8"/>
  <c r="C55" i="8"/>
  <c r="F55" i="8"/>
  <c r="W77" i="1"/>
  <c r="H77" i="1"/>
  <c r="AX86" i="1"/>
  <c r="Z74" i="1"/>
  <c r="Q74" i="1"/>
  <c r="Z71" i="1"/>
  <c r="Q71" i="1"/>
  <c r="H71" i="1"/>
  <c r="D55" i="8" l="1"/>
  <c r="H34" i="1" s="1"/>
  <c r="J33" i="1"/>
  <c r="AR54" i="6" l="1"/>
  <c r="AI54" i="6"/>
  <c r="AI52" i="6"/>
  <c r="AI53" i="6"/>
  <c r="AH49" i="4"/>
  <c r="AS50" i="4"/>
  <c r="AH50" i="4"/>
  <c r="AH48" i="4"/>
  <c r="AR42" i="5"/>
  <c r="AI42" i="5"/>
  <c r="AI41" i="5"/>
  <c r="AI40" i="5"/>
  <c r="B52" i="6"/>
  <c r="K35" i="4" l="1"/>
  <c r="K34" i="4"/>
  <c r="K33" i="4"/>
  <c r="K32" i="4"/>
  <c r="K31" i="4"/>
  <c r="K30" i="4"/>
  <c r="K29" i="4"/>
  <c r="K28" i="4"/>
  <c r="K26" i="4"/>
  <c r="K36" i="5"/>
  <c r="K35" i="5"/>
  <c r="K34" i="5"/>
  <c r="K33" i="5"/>
  <c r="K32" i="5"/>
  <c r="K31" i="5"/>
  <c r="K30" i="5"/>
  <c r="K27" i="5"/>
  <c r="X44" i="6"/>
  <c r="K44" i="6"/>
  <c r="X43" i="6"/>
  <c r="K43" i="6"/>
  <c r="X42" i="6"/>
  <c r="K42" i="6"/>
  <c r="X41" i="6"/>
  <c r="K41" i="6"/>
  <c r="X40" i="6"/>
  <c r="K40" i="6"/>
  <c r="X39" i="6"/>
  <c r="K39" i="6"/>
  <c r="K37" i="6"/>
  <c r="I13" i="10" l="1"/>
  <c r="J13" i="10" s="1"/>
  <c r="O13" i="10"/>
  <c r="O26" i="10"/>
  <c r="I26" i="10"/>
  <c r="J26" i="10" s="1"/>
  <c r="I18" i="10"/>
  <c r="J18" i="10" s="1"/>
  <c r="O18" i="10"/>
  <c r="I20" i="10"/>
  <c r="J20" i="10" s="1"/>
  <c r="O20" i="10"/>
  <c r="I22" i="10"/>
  <c r="J22" i="10" s="1"/>
  <c r="O22" i="10"/>
  <c r="O5" i="10"/>
  <c r="I5" i="10"/>
  <c r="J5" i="10" s="1"/>
  <c r="O7" i="10"/>
  <c r="I7" i="10"/>
  <c r="J7" i="10" s="1"/>
  <c r="O9" i="10"/>
  <c r="I9" i="10"/>
  <c r="J9" i="10" s="1"/>
  <c r="O11" i="10"/>
  <c r="I11" i="10"/>
  <c r="J11" i="10" s="1"/>
  <c r="O14" i="10"/>
  <c r="I14" i="10"/>
  <c r="J14" i="10" s="1"/>
  <c r="O24" i="10"/>
  <c r="I24" i="10"/>
  <c r="J24" i="10" s="1"/>
  <c r="O28" i="10"/>
  <c r="I28" i="10"/>
  <c r="J28" i="10" s="1"/>
  <c r="I30" i="10"/>
  <c r="J30" i="10" s="1"/>
  <c r="O30" i="10"/>
  <c r="I16" i="10"/>
  <c r="J16" i="10" s="1"/>
  <c r="O16" i="10"/>
  <c r="O27" i="10"/>
  <c r="I27" i="10"/>
  <c r="J27" i="10" s="1"/>
  <c r="I29" i="10"/>
  <c r="J29" i="10" s="1"/>
  <c r="O29" i="10"/>
  <c r="O17" i="10"/>
  <c r="I17" i="10"/>
  <c r="J17" i="10" s="1"/>
  <c r="I19" i="10"/>
  <c r="J19" i="10" s="1"/>
  <c r="O19" i="10"/>
  <c r="O21" i="10"/>
  <c r="I21" i="10"/>
  <c r="J21" i="10" s="1"/>
  <c r="I3" i="10"/>
  <c r="J3" i="10" s="1"/>
  <c r="O3" i="10"/>
  <c r="I6" i="10"/>
  <c r="J6" i="10" s="1"/>
  <c r="O6" i="10"/>
  <c r="O8" i="10"/>
  <c r="I8" i="10"/>
  <c r="J8" i="10" s="1"/>
  <c r="I10" i="10"/>
  <c r="J10" i="10" s="1"/>
  <c r="O10" i="10"/>
  <c r="I12" i="10"/>
  <c r="J12" i="10" s="1"/>
  <c r="O12" i="10"/>
  <c r="O25" i="10"/>
  <c r="I25" i="10"/>
  <c r="J25" i="10" s="1"/>
  <c r="O23" i="10"/>
  <c r="I23" i="10"/>
  <c r="J23" i="10" s="1"/>
  <c r="O4" i="10"/>
  <c r="I4" i="10"/>
  <c r="J4" i="10" s="1"/>
  <c r="O15" i="10"/>
  <c r="I15" i="10"/>
  <c r="J15" i="10" s="1"/>
  <c r="B27" i="10"/>
  <c r="B29" i="10"/>
  <c r="B17" i="10"/>
  <c r="X31" i="5" s="1"/>
  <c r="B19" i="10"/>
  <c r="X33" i="5" s="1"/>
  <c r="B21" i="10"/>
  <c r="X35" i="5" s="1"/>
  <c r="B8" i="10"/>
  <c r="X31" i="4" s="1"/>
  <c r="B23" i="10"/>
  <c r="B18" i="10"/>
  <c r="X32" i="5" s="1"/>
  <c r="B20" i="10"/>
  <c r="X34" i="5" s="1"/>
  <c r="B22" i="10"/>
  <c r="X36" i="5" s="1"/>
  <c r="B5" i="10"/>
  <c r="X28" i="4" s="1"/>
  <c r="B7" i="10"/>
  <c r="X30" i="4" s="1"/>
  <c r="B9" i="10"/>
  <c r="X32" i="4" s="1"/>
  <c r="B11" i="10"/>
  <c r="X34" i="4" s="1"/>
  <c r="B25" i="10"/>
  <c r="B3" i="10"/>
  <c r="B6" i="10"/>
  <c r="X29" i="4" s="1"/>
  <c r="B10" i="10"/>
  <c r="X33" i="4" s="1"/>
  <c r="B12" i="10"/>
  <c r="X35" i="4" s="1"/>
  <c r="X38" i="6"/>
  <c r="B26" i="10"/>
  <c r="B28" i="10"/>
  <c r="B30" i="10"/>
  <c r="B16" i="10"/>
  <c r="X30" i="5" s="1"/>
  <c r="B15" i="10"/>
  <c r="X29" i="5" s="1"/>
  <c r="B14" i="10"/>
  <c r="X28" i="5" s="1"/>
  <c r="B4" i="10"/>
  <c r="B13" i="10"/>
  <c r="P44" i="6"/>
  <c r="G30" i="10" s="1"/>
  <c r="P43" i="6"/>
  <c r="G29" i="10" s="1"/>
  <c r="P42" i="6"/>
  <c r="G28" i="10" s="1"/>
  <c r="P41" i="6"/>
  <c r="G27" i="10" s="1"/>
  <c r="P40" i="6"/>
  <c r="G26" i="10" s="1"/>
  <c r="P39" i="6"/>
  <c r="G25" i="10" s="1"/>
  <c r="P33" i="5"/>
  <c r="P35" i="4"/>
  <c r="G12" i="10" s="1"/>
  <c r="P32" i="4"/>
  <c r="P30" i="4"/>
  <c r="P28" i="4"/>
  <c r="G5" i="10" s="1"/>
  <c r="P28" i="5" l="1"/>
  <c r="M14" i="10" s="1"/>
  <c r="G19" i="10"/>
  <c r="H19" i="10" s="1"/>
  <c r="Z33" i="5" s="1"/>
  <c r="N19" i="10" s="1"/>
  <c r="G24" i="10"/>
  <c r="H24" i="10" s="1"/>
  <c r="Z38" i="6" s="1"/>
  <c r="N24" i="10" s="1"/>
  <c r="P30" i="5"/>
  <c r="K16" i="10" s="1"/>
  <c r="P35" i="5"/>
  <c r="G21" i="10" s="1"/>
  <c r="H21" i="10" s="1"/>
  <c r="Z35" i="5" s="1"/>
  <c r="N21" i="10" s="1"/>
  <c r="P34" i="5"/>
  <c r="G20" i="10" s="1"/>
  <c r="H20" i="10" s="1"/>
  <c r="Z34" i="5" s="1"/>
  <c r="N20" i="10" s="1"/>
  <c r="P32" i="5"/>
  <c r="G18" i="10" s="1"/>
  <c r="H18" i="10" s="1"/>
  <c r="Z32" i="5" s="1"/>
  <c r="N18" i="10" s="1"/>
  <c r="P31" i="5"/>
  <c r="G17" i="10" s="1"/>
  <c r="H17" i="10" s="1"/>
  <c r="Z31" i="5" s="1"/>
  <c r="N17" i="10" s="1"/>
  <c r="P36" i="5"/>
  <c r="G22" i="10" s="1"/>
  <c r="H22" i="10" s="1"/>
  <c r="Z36" i="5" s="1"/>
  <c r="N22" i="10" s="1"/>
  <c r="G9" i="10"/>
  <c r="G7" i="10"/>
  <c r="P34" i="4"/>
  <c r="G11" i="10" s="1"/>
  <c r="H11" i="10" s="1"/>
  <c r="Z34" i="4" s="1"/>
  <c r="N11" i="10" s="1"/>
  <c r="P33" i="4"/>
  <c r="G10" i="10" s="1"/>
  <c r="H10" i="10" s="1"/>
  <c r="Z33" i="4" s="1"/>
  <c r="N10" i="10" s="1"/>
  <c r="P31" i="4"/>
  <c r="G8" i="10" s="1"/>
  <c r="H8" i="10" s="1"/>
  <c r="Z31" i="4" s="1"/>
  <c r="N8" i="10" s="1"/>
  <c r="P29" i="4"/>
  <c r="G6" i="10" s="1"/>
  <c r="H6" i="10" s="1"/>
  <c r="Z29" i="4" s="1"/>
  <c r="N6" i="10" s="1"/>
  <c r="P29" i="5"/>
  <c r="G15" i="10" s="1"/>
  <c r="H15" i="10" s="1"/>
  <c r="Z29" i="5" s="1"/>
  <c r="X27" i="4"/>
  <c r="P27" i="4"/>
  <c r="K24" i="10"/>
  <c r="L24" i="10"/>
  <c r="M24" i="10"/>
  <c r="L25" i="10"/>
  <c r="M25" i="10"/>
  <c r="H25" i="10"/>
  <c r="Z39" i="6" s="1"/>
  <c r="N25" i="10" s="1"/>
  <c r="K25" i="10"/>
  <c r="L26" i="10"/>
  <c r="H26" i="10"/>
  <c r="K26" i="10"/>
  <c r="AD40" i="6" s="1"/>
  <c r="M26" i="10"/>
  <c r="L27" i="10"/>
  <c r="M27" i="10"/>
  <c r="H27" i="10"/>
  <c r="K27" i="10"/>
  <c r="AD41" i="6" s="1"/>
  <c r="H28" i="10"/>
  <c r="K28" i="10"/>
  <c r="AD42" i="6" s="1"/>
  <c r="L28" i="10"/>
  <c r="M28" i="10"/>
  <c r="L29" i="10"/>
  <c r="M29" i="10"/>
  <c r="H29" i="10"/>
  <c r="K29" i="10"/>
  <c r="AD43" i="6" s="1"/>
  <c r="L30" i="10"/>
  <c r="M30" i="10"/>
  <c r="H30" i="10"/>
  <c r="K30" i="10"/>
  <c r="AD44" i="6" s="1"/>
  <c r="N26" i="10"/>
  <c r="N27" i="10"/>
  <c r="N28" i="10"/>
  <c r="N29" i="10"/>
  <c r="N30" i="10"/>
  <c r="L19" i="10"/>
  <c r="M19" i="10"/>
  <c r="K19" i="10"/>
  <c r="M5" i="10"/>
  <c r="H5" i="10"/>
  <c r="Z28" i="4" s="1"/>
  <c r="N5" i="10" s="1"/>
  <c r="K5" i="10"/>
  <c r="L5" i="10"/>
  <c r="L7" i="10"/>
  <c r="H7" i="10"/>
  <c r="Z30" i="4" s="1"/>
  <c r="N7" i="10" s="1"/>
  <c r="M7" i="10"/>
  <c r="K7" i="10"/>
  <c r="M10" i="10"/>
  <c r="L11" i="10"/>
  <c r="K11" i="10"/>
  <c r="M11" i="10"/>
  <c r="M6" i="10"/>
  <c r="K8" i="10"/>
  <c r="L9" i="10"/>
  <c r="M9" i="10"/>
  <c r="H9" i="10"/>
  <c r="Z32" i="4" s="1"/>
  <c r="N9" i="10" s="1"/>
  <c r="K9" i="10"/>
  <c r="H12" i="10"/>
  <c r="Z35" i="4" s="1"/>
  <c r="N12" i="10" s="1"/>
  <c r="K12" i="10"/>
  <c r="M12" i="10"/>
  <c r="L12" i="10"/>
  <c r="W31" i="1"/>
  <c r="H31" i="1"/>
  <c r="H28" i="1"/>
  <c r="W25" i="1"/>
  <c r="H25" i="1"/>
  <c r="W22" i="1"/>
  <c r="H22" i="1"/>
  <c r="H41" i="1"/>
  <c r="S43" i="1"/>
  <c r="P1" i="9"/>
  <c r="P3" i="9"/>
  <c r="Q3" i="9"/>
  <c r="R3" i="9"/>
  <c r="S3" i="9"/>
  <c r="T3" i="9"/>
  <c r="X37" i="6"/>
  <c r="X27" i="5"/>
  <c r="X26" i="4"/>
  <c r="L14" i="10" l="1"/>
  <c r="K14" i="10"/>
  <c r="G14" i="10"/>
  <c r="H14" i="10" s="1"/>
  <c r="Z28" i="5" s="1"/>
  <c r="N14" i="10" s="1"/>
  <c r="AD28" i="5" s="1"/>
  <c r="K22" i="10"/>
  <c r="AD36" i="5" s="1"/>
  <c r="M22" i="10"/>
  <c r="L22" i="10"/>
  <c r="K21" i="10"/>
  <c r="M21" i="10"/>
  <c r="L21" i="10"/>
  <c r="L20" i="10"/>
  <c r="K17" i="10"/>
  <c r="AD31" i="5" s="1"/>
  <c r="M17" i="10"/>
  <c r="L17" i="10"/>
  <c r="M16" i="10"/>
  <c r="G16" i="10"/>
  <c r="H16" i="10" s="1"/>
  <c r="Z30" i="5" s="1"/>
  <c r="N16" i="10" s="1"/>
  <c r="AD30" i="5" s="1"/>
  <c r="L16" i="10"/>
  <c r="AD39" i="6"/>
  <c r="AD38" i="6"/>
  <c r="M18" i="10"/>
  <c r="L18" i="10"/>
  <c r="K18" i="10"/>
  <c r="M20" i="10"/>
  <c r="K20" i="10"/>
  <c r="AD32" i="5"/>
  <c r="AD35" i="5"/>
  <c r="AD33" i="5"/>
  <c r="AD34" i="5"/>
  <c r="M8" i="10"/>
  <c r="L8" i="10"/>
  <c r="K6" i="10"/>
  <c r="AD35" i="4"/>
  <c r="AD34" i="4"/>
  <c r="L10" i="10"/>
  <c r="K10" i="10"/>
  <c r="AD33" i="4" s="1"/>
  <c r="AD32" i="4"/>
  <c r="AD31" i="4"/>
  <c r="AD30" i="4"/>
  <c r="L6" i="10"/>
  <c r="AD29" i="4"/>
  <c r="AD28" i="4"/>
  <c r="U3" i="9"/>
  <c r="B20" i="8" s="1"/>
  <c r="L4" i="10"/>
  <c r="L15" i="10"/>
  <c r="K15" i="10"/>
  <c r="G4" i="10"/>
  <c r="H4" i="10" s="1"/>
  <c r="Z27" i="4" s="1"/>
  <c r="N4" i="10" s="1"/>
  <c r="K4" i="10"/>
  <c r="M4" i="10"/>
  <c r="M15" i="10"/>
  <c r="N15" i="10"/>
  <c r="B105" i="8"/>
  <c r="B107" i="8"/>
  <c r="B106" i="8"/>
  <c r="P26" i="4"/>
  <c r="G3" i="10" s="1"/>
  <c r="P27" i="5"/>
  <c r="G13" i="10" s="1"/>
  <c r="P37" i="6"/>
  <c r="G23" i="10" s="1"/>
  <c r="AD29" i="5" l="1"/>
  <c r="B136" i="8"/>
  <c r="AD27" i="4"/>
  <c r="G107" i="8"/>
  <c r="I107" i="8"/>
  <c r="G106" i="8"/>
  <c r="I106" i="8"/>
  <c r="I105" i="8"/>
  <c r="F105" i="8"/>
  <c r="B81" i="8"/>
  <c r="C141" i="8"/>
  <c r="E141" i="8" s="1"/>
  <c r="G105" i="8"/>
  <c r="H107" i="8"/>
  <c r="F107" i="8"/>
  <c r="H105" i="8"/>
  <c r="H106" i="8"/>
  <c r="F106" i="8"/>
  <c r="K23" i="10"/>
  <c r="H23" i="10"/>
  <c r="Z37" i="6" s="1"/>
  <c r="M23" i="10"/>
  <c r="L23" i="10"/>
  <c r="K13" i="10"/>
  <c r="H13" i="10"/>
  <c r="Z27" i="5" s="1"/>
  <c r="M13" i="10"/>
  <c r="L13" i="10"/>
  <c r="M3" i="10"/>
  <c r="H3" i="10"/>
  <c r="Z26" i="4" s="1"/>
  <c r="K3" i="10"/>
  <c r="L3" i="10"/>
  <c r="BD64" i="1"/>
  <c r="AB34" i="1"/>
  <c r="A67" i="8"/>
  <c r="D67" i="8" s="1"/>
  <c r="B50" i="8"/>
  <c r="E50" i="8" s="1"/>
  <c r="C51" i="8"/>
  <c r="B51" i="8"/>
  <c r="BC6" i="7"/>
  <c r="D38" i="8"/>
  <c r="C38" i="8"/>
  <c r="D37" i="8"/>
  <c r="C37" i="8"/>
  <c r="D36" i="8"/>
  <c r="C36" i="8"/>
  <c r="D41" i="8"/>
  <c r="C41" i="8"/>
  <c r="D40" i="8"/>
  <c r="C40" i="8"/>
  <c r="B38" i="8"/>
  <c r="B37" i="8"/>
  <c r="B41" i="8"/>
  <c r="F41" i="8" s="1"/>
  <c r="B40" i="8"/>
  <c r="B36" i="8"/>
  <c r="Y12" i="7"/>
  <c r="F36" i="8" l="1"/>
  <c r="B43" i="8" s="1"/>
  <c r="J105" i="8"/>
  <c r="J106" i="8"/>
  <c r="J107" i="8"/>
  <c r="BD62" i="1"/>
  <c r="W19" i="1"/>
  <c r="AF51" i="1"/>
  <c r="AF55" i="1"/>
  <c r="E51" i="8"/>
  <c r="F50" i="8" s="1"/>
  <c r="AF47" i="1"/>
  <c r="F37" i="8"/>
  <c r="B44" i="8" s="1"/>
  <c r="F38" i="8"/>
  <c r="D46" i="8" s="1"/>
  <c r="F40" i="8"/>
  <c r="C43" i="8" s="1"/>
  <c r="Z33" i="1"/>
  <c r="C44" i="8"/>
  <c r="M134" i="1"/>
  <c r="M132" i="1"/>
  <c r="X130" i="1"/>
  <c r="M130" i="1"/>
  <c r="K105" i="8" l="1"/>
  <c r="AA68" i="1" s="1"/>
  <c r="AI132" i="1"/>
  <c r="AI130" i="1"/>
  <c r="AI134" i="1"/>
  <c r="D43" i="8"/>
  <c r="E43" i="8" s="1"/>
  <c r="B46" i="8" s="1"/>
  <c r="D44" i="8"/>
  <c r="E44" i="8" s="1"/>
  <c r="C46" i="8" s="1"/>
  <c r="Y32" i="7"/>
  <c r="BD68" i="1"/>
  <c r="BD72" i="1"/>
  <c r="BD78" i="1" l="1"/>
  <c r="E46" i="8"/>
  <c r="AA65" i="6"/>
  <c r="J60" i="6"/>
  <c r="AT49" i="6"/>
  <c r="Z49" i="6"/>
  <c r="AT48" i="6"/>
  <c r="Z48" i="6"/>
  <c r="J66" i="6" s="1"/>
  <c r="AN44" i="6"/>
  <c r="AR44" i="6" s="1"/>
  <c r="AN43" i="6"/>
  <c r="AR43" i="6" s="1"/>
  <c r="AN42" i="6"/>
  <c r="AR42" i="6" s="1"/>
  <c r="AN41" i="6"/>
  <c r="AR41" i="6" s="1"/>
  <c r="AN40" i="6"/>
  <c r="AR40" i="6" s="1"/>
  <c r="AN39" i="6"/>
  <c r="AR39" i="6" s="1"/>
  <c r="AN38" i="6"/>
  <c r="AR38" i="6" s="1"/>
  <c r="AC32" i="6"/>
  <c r="S32" i="6"/>
  <c r="N32" i="6"/>
  <c r="X31" i="6"/>
  <c r="AX30" i="6"/>
  <c r="X30" i="6"/>
  <c r="AX29" i="6"/>
  <c r="X29" i="6"/>
  <c r="X28" i="6"/>
  <c r="AT24" i="6"/>
  <c r="AO24" i="6"/>
  <c r="AJ24" i="6"/>
  <c r="J59" i="6" s="1"/>
  <c r="J61" i="6" s="1"/>
  <c r="AE22" i="6"/>
  <c r="AE20" i="6"/>
  <c r="AE18" i="6"/>
  <c r="AE16" i="6"/>
  <c r="AE14" i="6"/>
  <c r="AE12" i="6"/>
  <c r="AE6" i="6"/>
  <c r="AQ54" i="5"/>
  <c r="AR43" i="5"/>
  <c r="AI43" i="5"/>
  <c r="AN36" i="5"/>
  <c r="AR36" i="5" s="1"/>
  <c r="AN35" i="5"/>
  <c r="AR35" i="5" s="1"/>
  <c r="AN34" i="5"/>
  <c r="AR34" i="5" s="1"/>
  <c r="AN33" i="5"/>
  <c r="AR33" i="5" s="1"/>
  <c r="AN32" i="5"/>
  <c r="AR32" i="5" s="1"/>
  <c r="AN31" i="5"/>
  <c r="AR31" i="5" s="1"/>
  <c r="AN30" i="5"/>
  <c r="AR30" i="5" s="1"/>
  <c r="AN29" i="5"/>
  <c r="AR29" i="5" s="1"/>
  <c r="AN28" i="5"/>
  <c r="AR28" i="5" s="1"/>
  <c r="AM22" i="5"/>
  <c r="J54" i="5" s="1"/>
  <c r="P22" i="5"/>
  <c r="J22" i="5"/>
  <c r="J53" i="5" s="1"/>
  <c r="AC14" i="5"/>
  <c r="J48" i="5" s="1"/>
  <c r="M14" i="5"/>
  <c r="J47" i="5" s="1"/>
  <c r="G14" i="5"/>
  <c r="J46" i="5" s="1"/>
  <c r="AX8" i="5"/>
  <c r="AX7" i="5"/>
  <c r="AX6" i="5"/>
  <c r="AQ63" i="4"/>
  <c r="AS52" i="4"/>
  <c r="AH52" i="4"/>
  <c r="AS51" i="4"/>
  <c r="AH51" i="4"/>
  <c r="U45" i="4"/>
  <c r="U44" i="4"/>
  <c r="AA57" i="4" s="1"/>
  <c r="AP41" i="4"/>
  <c r="AP40" i="4"/>
  <c r="Z40" i="4"/>
  <c r="AP39" i="4"/>
  <c r="Z39" i="4"/>
  <c r="AA56" i="4" s="1"/>
  <c r="AN35" i="4"/>
  <c r="AR35" i="4" s="1"/>
  <c r="AN34" i="4"/>
  <c r="AR34" i="4" s="1"/>
  <c r="AN33" i="4"/>
  <c r="AR33" i="4" s="1"/>
  <c r="AN32" i="4"/>
  <c r="AR32" i="4" s="1"/>
  <c r="AN31" i="4"/>
  <c r="AR31" i="4" s="1"/>
  <c r="AN30" i="4"/>
  <c r="AR30" i="4" s="1"/>
  <c r="AN29" i="4"/>
  <c r="AR29" i="4" s="1"/>
  <c r="AN28" i="4"/>
  <c r="AR28" i="4" s="1"/>
  <c r="AN27" i="4"/>
  <c r="AR27" i="4" s="1"/>
  <c r="AC21" i="4"/>
  <c r="S21" i="4"/>
  <c r="N21" i="4"/>
  <c r="AW20" i="4"/>
  <c r="X20" i="4"/>
  <c r="AW19" i="4"/>
  <c r="X19" i="4"/>
  <c r="AW18" i="4"/>
  <c r="X18" i="4"/>
  <c r="AW17" i="4"/>
  <c r="AO21" i="4" s="1"/>
  <c r="J66" i="4" s="1"/>
  <c r="X17" i="4"/>
  <c r="X21" i="4" s="1"/>
  <c r="J65" i="4" s="1"/>
  <c r="AJ13" i="4"/>
  <c r="J60" i="4" s="1"/>
  <c r="J61" i="4" s="1"/>
  <c r="J63" i="4" s="1"/>
  <c r="P13" i="4"/>
  <c r="J55" i="4" s="1"/>
  <c r="J58" i="4" s="1"/>
  <c r="X32" i="6" l="1"/>
  <c r="J63" i="6" s="1"/>
  <c r="J67" i="6"/>
  <c r="AE8" i="6"/>
  <c r="AE24" i="6" s="1"/>
  <c r="J58" i="6" s="1"/>
  <c r="J62" i="6" s="1"/>
  <c r="BD18" i="1" s="1"/>
  <c r="J64" i="4"/>
  <c r="BD14" i="1"/>
  <c r="N23" i="10"/>
  <c r="AD37" i="6" s="1"/>
  <c r="AN37" i="6" s="1"/>
  <c r="AR37" i="6" s="1"/>
  <c r="N13" i="10"/>
  <c r="AD27" i="5" s="1"/>
  <c r="AN27" i="5" s="1"/>
  <c r="AR27" i="5" s="1"/>
  <c r="N3" i="10"/>
  <c r="AD26" i="4" s="1"/>
  <c r="AN26" i="4" s="1"/>
  <c r="AR26" i="4" s="1"/>
  <c r="J67" i="4"/>
  <c r="AQ64" i="4" s="1"/>
  <c r="Y26" i="7"/>
  <c r="BD66" i="1"/>
  <c r="J55" i="5"/>
  <c r="AQ55" i="5" s="1"/>
  <c r="J64" i="6"/>
  <c r="J49" i="5"/>
  <c r="Z124" i="1"/>
  <c r="BD36" i="1"/>
  <c r="BD34" i="1"/>
  <c r="BD32" i="1"/>
  <c r="BD26" i="1"/>
  <c r="BD20" i="1"/>
  <c r="AT130" i="1"/>
  <c r="BG130" i="1" s="1"/>
  <c r="W27" i="3"/>
  <c r="BD30" i="1"/>
  <c r="R13" i="3"/>
  <c r="AL7" i="3"/>
  <c r="AF7" i="3"/>
  <c r="BD22" i="1" s="1"/>
  <c r="W6" i="3"/>
  <c r="AR7" i="3" s="1"/>
  <c r="AR4" i="3"/>
  <c r="D9" i="8" l="1"/>
  <c r="D18" i="8"/>
  <c r="AQ65" i="4"/>
  <c r="AA66" i="6"/>
  <c r="AA67" i="6" s="1"/>
  <c r="J52" i="5"/>
  <c r="AQ56" i="5" s="1"/>
  <c r="BD16" i="1"/>
  <c r="B134" i="8"/>
  <c r="B138" i="8" s="1"/>
  <c r="L122" i="1"/>
  <c r="BD44" i="1"/>
  <c r="D2" i="8"/>
  <c r="BD46" i="1"/>
  <c r="E2" i="8"/>
  <c r="D15" i="8"/>
  <c r="D14" i="8"/>
  <c r="D17" i="8"/>
  <c r="D16" i="8"/>
  <c r="AF10" i="3"/>
  <c r="AT134" i="1"/>
  <c r="BG134" i="1" s="1"/>
  <c r="AT132" i="1"/>
  <c r="BG132" i="1" s="1"/>
  <c r="AY8" i="5" l="1"/>
  <c r="AZ8" i="5" s="1"/>
  <c r="AY7" i="5"/>
  <c r="AZ7" i="5" s="1"/>
  <c r="AY6" i="5"/>
  <c r="AZ6" i="5" s="1"/>
  <c r="AQ41" i="4"/>
  <c r="AR41" i="4" s="1"/>
  <c r="AQ40" i="4"/>
  <c r="AR40" i="4" s="1"/>
  <c r="AQ39" i="4"/>
  <c r="AR39" i="4" s="1"/>
  <c r="AY30" i="6"/>
  <c r="AZ30" i="6" s="1"/>
  <c r="AY29" i="6"/>
  <c r="AZ29" i="6" s="1"/>
  <c r="AY28" i="6"/>
  <c r="AZ28" i="6" s="1"/>
  <c r="B6" i="8"/>
  <c r="F2" i="8" s="1"/>
  <c r="BD24" i="1"/>
  <c r="BG136" i="1"/>
  <c r="AQ181" i="1"/>
  <c r="BD172" i="1"/>
  <c r="AQ175" i="1"/>
  <c r="AQ172" i="1"/>
  <c r="BM169" i="1"/>
  <c r="BC169" i="1"/>
  <c r="AQ169" i="1"/>
  <c r="BD166" i="1"/>
  <c r="AQ166" i="1"/>
  <c r="B1" i="1"/>
  <c r="AW10" i="1"/>
  <c r="AW7" i="1"/>
  <c r="BC5" i="1"/>
  <c r="BC3" i="1"/>
  <c r="AI10" i="1"/>
  <c r="U5" i="1"/>
  <c r="U3" i="1"/>
  <c r="U10" i="1"/>
  <c r="U7" i="1"/>
  <c r="U8" i="1"/>
  <c r="AQ66" i="4" l="1"/>
  <c r="AQ67" i="4" s="1"/>
  <c r="A2" i="8" s="1"/>
  <c r="BD58" i="1"/>
  <c r="D4" i="8"/>
  <c r="AA68" i="6"/>
  <c r="AA69" i="6" s="1"/>
  <c r="AQ57" i="5"/>
  <c r="AQ58" i="5" s="1"/>
  <c r="BD38" i="1" l="1"/>
  <c r="BD42" i="1"/>
  <c r="C2" i="8"/>
  <c r="BD40" i="1"/>
  <c r="B2" i="8"/>
  <c r="E4" i="8" l="1"/>
  <c r="H22" i="8" s="1"/>
  <c r="I22" i="8" l="1"/>
  <c r="J22" i="8"/>
  <c r="H21" i="8" l="1"/>
  <c r="A4" i="8" l="1"/>
  <c r="C134" i="8" s="1"/>
  <c r="F4" i="8" s="1"/>
  <c r="AR10" i="3" l="1"/>
  <c r="BD48" i="1" s="1"/>
  <c r="AR13" i="3"/>
  <c r="BD50" i="1" s="1"/>
  <c r="BD56" i="1" s="1"/>
  <c r="BD60" i="1" l="1"/>
  <c r="E111" i="8" l="1"/>
  <c r="BD80" i="1" s="1"/>
  <c r="A123" i="8"/>
  <c r="B123" i="8" s="1"/>
  <c r="D123" i="8" s="1"/>
  <c r="BD86" i="1" s="1"/>
  <c r="C81" i="8"/>
  <c r="C84" i="8" s="1"/>
  <c r="H57" i="8"/>
  <c r="H55" i="8" s="1"/>
  <c r="BD70" i="1" s="1"/>
  <c r="C89" i="8"/>
  <c r="B117" i="8"/>
  <c r="D117" i="8" s="1"/>
  <c r="BD84" i="1" s="1"/>
  <c r="B67" i="8"/>
  <c r="C67" i="8" s="1"/>
  <c r="H61" i="8"/>
  <c r="D101" i="8"/>
  <c r="F101" i="8"/>
  <c r="E101" i="8"/>
  <c r="C83" i="8" l="1"/>
  <c r="B83" i="8"/>
  <c r="B84" i="8"/>
  <c r="D83" i="8"/>
  <c r="D84" i="8"/>
  <c r="D89" i="8"/>
  <c r="BD76" i="1" s="1"/>
  <c r="D81" i="8" l="1"/>
  <c r="BD74" i="1" s="1"/>
  <c r="BD82" i="1" s="1"/>
  <c r="BD88" i="1" s="1"/>
</calcChain>
</file>

<file path=xl/sharedStrings.xml><?xml version="1.0" encoding="utf-8"?>
<sst xmlns="http://schemas.openxmlformats.org/spreadsheetml/2006/main" count="1519" uniqueCount="851">
  <si>
    <t>年度　市民税・県民税（国民健康保険税）申告書</t>
    <rPh sb="0" eb="2">
      <t>ネンド</t>
    </rPh>
    <rPh sb="3" eb="6">
      <t>シミンゼイ</t>
    </rPh>
    <rPh sb="7" eb="10">
      <t>ケンミンゼイ</t>
    </rPh>
    <rPh sb="11" eb="13">
      <t>コクミン</t>
    </rPh>
    <rPh sb="13" eb="15">
      <t>ケンコウ</t>
    </rPh>
    <rPh sb="15" eb="17">
      <t>ホケン</t>
    </rPh>
    <rPh sb="17" eb="18">
      <t>ゼイ</t>
    </rPh>
    <rPh sb="19" eb="22">
      <t>シンコクショ</t>
    </rPh>
    <phoneticPr fontId="1"/>
  </si>
  <si>
    <t>フリガナ</t>
    <phoneticPr fontId="1"/>
  </si>
  <si>
    <t>１月１日現在
の住所</t>
    <rPh sb="1" eb="2">
      <t>ガツ</t>
    </rPh>
    <rPh sb="3" eb="4">
      <t>ニチ</t>
    </rPh>
    <rPh sb="4" eb="6">
      <t>ゲンザイ</t>
    </rPh>
    <rPh sb="8" eb="10">
      <t>ジュウショ</t>
    </rPh>
    <phoneticPr fontId="1"/>
  </si>
  <si>
    <t>生年月日</t>
    <rPh sb="0" eb="2">
      <t>セイネン</t>
    </rPh>
    <rPh sb="2" eb="4">
      <t>ガッピ</t>
    </rPh>
    <phoneticPr fontId="1"/>
  </si>
  <si>
    <t>業種又は職業</t>
    <rPh sb="0" eb="2">
      <t>ギョウシュ</t>
    </rPh>
    <rPh sb="2" eb="3">
      <t>マタ</t>
    </rPh>
    <rPh sb="4" eb="6">
      <t>ショクギョウ</t>
    </rPh>
    <phoneticPr fontId="1"/>
  </si>
  <si>
    <t>電話番号</t>
    <rPh sb="0" eb="2">
      <t>デンワ</t>
    </rPh>
    <rPh sb="2" eb="4">
      <t>バンゴウ</t>
    </rPh>
    <phoneticPr fontId="1"/>
  </si>
  <si>
    <t>個人番号</t>
    <rPh sb="0" eb="2">
      <t>コジン</t>
    </rPh>
    <rPh sb="2" eb="4">
      <t>バンゴウ</t>
    </rPh>
    <phoneticPr fontId="1"/>
  </si>
  <si>
    <t>続柄</t>
    <rPh sb="0" eb="2">
      <t>ツヅキガラ</t>
    </rPh>
    <phoneticPr fontId="1"/>
  </si>
  <si>
    <r>
      <t xml:space="preserve">北上市長様
</t>
    </r>
    <r>
      <rPr>
        <sz val="6"/>
        <color theme="1"/>
        <rFont val="ＭＳ ゴシック"/>
        <family val="3"/>
        <charset val="128"/>
      </rPr>
      <t xml:space="preserve">
</t>
    </r>
    <r>
      <rPr>
        <sz val="11"/>
        <color theme="1"/>
        <rFont val="ＭＳ ゴシック"/>
        <family val="3"/>
        <charset val="128"/>
      </rPr>
      <t xml:space="preserve">
</t>
    </r>
    <r>
      <rPr>
        <sz val="9"/>
        <color theme="1"/>
        <rFont val="ＭＳ ゴシック"/>
        <family val="3"/>
        <charset val="128"/>
      </rPr>
      <t>令和　年　月　　日
　　　　　　</t>
    </r>
    <r>
      <rPr>
        <sz val="8"/>
        <color theme="1"/>
        <rFont val="ＭＳ ゴシック"/>
        <family val="3"/>
        <charset val="128"/>
      </rPr>
      <t>　提出</t>
    </r>
    <rPh sb="0" eb="3">
      <t>キタカミシ</t>
    </rPh>
    <rPh sb="3" eb="4">
      <t>チョウ</t>
    </rPh>
    <rPh sb="4" eb="5">
      <t>サマ</t>
    </rPh>
    <rPh sb="11" eb="13">
      <t>レイワ</t>
    </rPh>
    <rPh sb="14" eb="15">
      <t>ネン</t>
    </rPh>
    <rPh sb="16" eb="17">
      <t>ガツ</t>
    </rPh>
    <rPh sb="19" eb="20">
      <t>ニチ</t>
    </rPh>
    <rPh sb="28" eb="30">
      <t>テイシュツ</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</si>
  <si>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</si>
  <si>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合　　計</t>
    <rPh sb="0" eb="1">
      <t>ゴウ</t>
    </rPh>
    <rPh sb="3" eb="4">
      <t>ケイ</t>
    </rPh>
    <phoneticPr fontId="1"/>
  </si>
  <si>
    <t>氏　名</t>
    <rPh sb="0" eb="1">
      <t>シ</t>
    </rPh>
    <rPh sb="2" eb="3">
      <t>ナ</t>
    </rPh>
    <phoneticPr fontId="1"/>
  </si>
  <si>
    <t>現　住　所</t>
    <rPh sb="0" eb="1">
      <t>ゲン</t>
    </rPh>
    <rPh sb="2" eb="3">
      <t>ジュウ</t>
    </rPh>
    <rPh sb="4" eb="5">
      <t>ショ</t>
    </rPh>
    <phoneticPr fontId="1"/>
  </si>
  <si>
    <t>新生命保険料の計</t>
    <rPh sb="0" eb="1">
      <t>シン</t>
    </rPh>
    <rPh sb="1" eb="3">
      <t>セイメイ</t>
    </rPh>
    <rPh sb="3" eb="6">
      <t>ホケンリョウ</t>
    </rPh>
    <rPh sb="7" eb="8">
      <t>ケイ</t>
    </rPh>
    <phoneticPr fontId="1"/>
  </si>
  <si>
    <t>旧生命保険料の計</t>
    <rPh sb="0" eb="1">
      <t>キュウ</t>
    </rPh>
    <rPh sb="1" eb="3">
      <t>セイメイ</t>
    </rPh>
    <rPh sb="3" eb="6">
      <t>ホケンリョウ</t>
    </rPh>
    <rPh sb="7" eb="8">
      <t>ケイ</t>
    </rPh>
    <phoneticPr fontId="1"/>
  </si>
  <si>
    <t>新個人年金保険料の計</t>
    <rPh sb="0" eb="1">
      <t>シン</t>
    </rPh>
    <rPh sb="1" eb="3">
      <t>コジン</t>
    </rPh>
    <rPh sb="3" eb="5">
      <t>ネンキン</t>
    </rPh>
    <rPh sb="5" eb="8">
      <t>ホケンリョウ</t>
    </rPh>
    <rPh sb="9" eb="10">
      <t>ケイ</t>
    </rPh>
    <phoneticPr fontId="1"/>
  </si>
  <si>
    <t>旧個人年金保険料の計</t>
    <rPh sb="0" eb="1">
      <t>キュウ</t>
    </rPh>
    <rPh sb="1" eb="3">
      <t>コジン</t>
    </rPh>
    <rPh sb="3" eb="5">
      <t>ネンキン</t>
    </rPh>
    <rPh sb="5" eb="8">
      <t>ホケンリョウ</t>
    </rPh>
    <rPh sb="9" eb="10">
      <t>ケイ</t>
    </rPh>
    <phoneticPr fontId="1"/>
  </si>
  <si>
    <t>介護保険料の計</t>
    <rPh sb="0" eb="2">
      <t>カイゴ</t>
    </rPh>
    <rPh sb="2" eb="5">
      <t>ホケンリョウ</t>
    </rPh>
    <rPh sb="6" eb="7">
      <t>ケイ</t>
    </rPh>
    <phoneticPr fontId="1"/>
  </si>
  <si>
    <t>地震保険料の計</t>
    <rPh sb="0" eb="2">
      <t>ジシン</t>
    </rPh>
    <rPh sb="2" eb="5">
      <t>ホケンリョウ</t>
    </rPh>
    <rPh sb="6" eb="7">
      <t>ケイ</t>
    </rPh>
    <phoneticPr fontId="1"/>
  </si>
  <si>
    <t>旧長期損害保険料の計</t>
    <rPh sb="0" eb="1">
      <t>キュウ</t>
    </rPh>
    <rPh sb="1" eb="3">
      <t>チョウキ</t>
    </rPh>
    <rPh sb="3" eb="5">
      <t>ソンガイ</t>
    </rPh>
    <rPh sb="5" eb="8">
      <t>ホケンリョウ</t>
    </rPh>
    <rPh sb="9" eb="10">
      <t>ケイ</t>
    </rPh>
    <phoneticPr fontId="1"/>
  </si>
  <si>
    <t>（学校名）</t>
    <rPh sb="1" eb="4">
      <t>ガッコウメイ</t>
    </rPh>
    <phoneticPr fontId="1"/>
  </si>
  <si>
    <t>氏名</t>
    <rPh sb="0" eb="2">
      <t>シメイ</t>
    </rPh>
    <phoneticPr fontId="1"/>
  </si>
  <si>
    <t>個人番号</t>
    <rPh sb="0" eb="2">
      <t>コジン</t>
    </rPh>
    <rPh sb="2" eb="4">
      <t>バンゴウ</t>
    </rPh>
    <phoneticPr fontId="1"/>
  </si>
  <si>
    <t>障害の程度</t>
    <rPh sb="0" eb="2">
      <t>ショウガイ</t>
    </rPh>
    <rPh sb="3" eb="5">
      <t>テイド</t>
    </rPh>
    <phoneticPr fontId="1"/>
  </si>
  <si>
    <t>生年月日</t>
    <rPh sb="0" eb="2">
      <t>セイネン</t>
    </rPh>
    <rPh sb="2" eb="4">
      <t>ガッピ</t>
    </rPh>
    <phoneticPr fontId="1"/>
  </si>
  <si>
    <t>配偶者の氏名</t>
    <rPh sb="0" eb="3">
      <t>ハイグウシャ</t>
    </rPh>
    <rPh sb="4" eb="6">
      <t>シメイ</t>
    </rPh>
    <phoneticPr fontId="1"/>
  </si>
  <si>
    <t>配偶者の合計所得</t>
    <rPh sb="0" eb="3">
      <t>ハイグウシャ</t>
    </rPh>
    <rPh sb="4" eb="6">
      <t>ゴウケイ</t>
    </rPh>
    <rPh sb="6" eb="8">
      <t>ショトク</t>
    </rPh>
    <phoneticPr fontId="1"/>
  </si>
  <si>
    <t>営業等</t>
    <rPh sb="0" eb="2">
      <t>エイギョウ</t>
    </rPh>
    <rPh sb="2" eb="3">
      <t>トウ</t>
    </rPh>
    <phoneticPr fontId="1"/>
  </si>
  <si>
    <t>事業</t>
    <rPh sb="0" eb="2">
      <t>ジギョウ</t>
    </rPh>
    <phoneticPr fontId="1"/>
  </si>
  <si>
    <t>農業</t>
    <rPh sb="0" eb="2">
      <t>ノウギョウ</t>
    </rPh>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</si>
  <si>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</si>
  <si>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</si>
  <si>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</si>
  <si>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</si>
  <si>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</si>
  <si>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公的年金等</t>
    <rPh sb="0" eb="2">
      <t>コウテキ</t>
    </rPh>
    <rPh sb="2" eb="4">
      <t>ネンキン</t>
    </rPh>
    <rPh sb="4" eb="5">
      <t>トウ</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</si>
  <si>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</si>
  <si>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</si>
  <si>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</si>
  <si>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</si>
  <si>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</si>
  <si>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t>
    <phoneticPr fontId="1"/>
  </si>
  <si>
    <t>㋑</t>
    <phoneticPr fontId="1"/>
  </si>
  <si>
    <t>㋒</t>
    <phoneticPr fontId="1"/>
  </si>
  <si>
    <t>㋓</t>
    <phoneticPr fontId="1"/>
  </si>
  <si>
    <t>㋔</t>
    <phoneticPr fontId="1"/>
  </si>
  <si>
    <t>㋕</t>
    <phoneticPr fontId="1"/>
  </si>
  <si>
    <t>㋖</t>
    <phoneticPr fontId="1"/>
  </si>
  <si>
    <t>㋙</t>
    <phoneticPr fontId="1"/>
  </si>
  <si>
    <t>①</t>
    <phoneticPr fontId="1"/>
  </si>
  <si>
    <t>②</t>
    <phoneticPr fontId="1"/>
  </si>
  <si>
    <t>③</t>
    <phoneticPr fontId="1"/>
  </si>
  <si>
    <t>④</t>
    <phoneticPr fontId="1"/>
  </si>
  <si>
    <t>⑤</t>
    <phoneticPr fontId="1"/>
  </si>
  <si>
    <t>⑧</t>
    <phoneticPr fontId="1"/>
  </si>
  <si>
    <t>合計</t>
    <rPh sb="0" eb="2">
      <t>ゴウケイ</t>
    </rPh>
    <phoneticPr fontId="1"/>
  </si>
  <si>
    <t>総合譲渡・一時</t>
    <rPh sb="0" eb="2">
      <t>ソウゴウ</t>
    </rPh>
    <rPh sb="2" eb="4">
      <t>ジョウト</t>
    </rPh>
    <rPh sb="5" eb="7">
      <t>イチジ</t>
    </rPh>
    <phoneticPr fontId="1"/>
  </si>
  <si>
    <t>⑫</t>
    <phoneticPr fontId="1"/>
  </si>
  <si>
    <t>⑬</t>
    <phoneticPr fontId="1"/>
  </si>
  <si>
    <t>⑭</t>
    <phoneticPr fontId="1"/>
  </si>
  <si>
    <t>㉔</t>
    <phoneticPr fontId="1"/>
  </si>
  <si>
    <t>社会保険料控除</t>
    <rPh sb="0" eb="2">
      <t>シャカイ</t>
    </rPh>
    <rPh sb="2" eb="5">
      <t>ホケンリョウ</t>
    </rPh>
    <rPh sb="5" eb="7">
      <t>コウジョ</t>
    </rPh>
    <phoneticPr fontId="1"/>
  </si>
  <si>
    <t>小規模企業共済等掛金控除</t>
    <rPh sb="0" eb="3">
      <t>ショウキボ</t>
    </rPh>
    <rPh sb="3" eb="5">
      <t>キギョウ</t>
    </rPh>
    <rPh sb="5" eb="7">
      <t>キョウサイ</t>
    </rPh>
    <rPh sb="7" eb="8">
      <t>トウ</t>
    </rPh>
    <rPh sb="8" eb="10">
      <t>カケキン</t>
    </rPh>
    <rPh sb="10" eb="12">
      <t>コウジョ</t>
    </rPh>
    <phoneticPr fontId="1"/>
  </si>
  <si>
    <t>生命保険料控除</t>
    <rPh sb="0" eb="2">
      <t>セイメイ</t>
    </rPh>
    <rPh sb="2" eb="5">
      <t>ホケンリョウ</t>
    </rPh>
    <rPh sb="5" eb="7">
      <t>コウジョ</t>
    </rPh>
    <phoneticPr fontId="1"/>
  </si>
  <si>
    <t>地震保険料控除</t>
    <rPh sb="0" eb="2">
      <t>ジシン</t>
    </rPh>
    <rPh sb="2" eb="5">
      <t>ホケンリョウ</t>
    </rPh>
    <rPh sb="5" eb="7">
      <t>コウジョ</t>
    </rPh>
    <phoneticPr fontId="1"/>
  </si>
  <si>
    <t>勤労学生･障害者控除</t>
    <rPh sb="0" eb="2">
      <t>キンロウ</t>
    </rPh>
    <rPh sb="2" eb="4">
      <t>ガクセイ</t>
    </rPh>
    <rPh sb="5" eb="8">
      <t>ショウガイシャ</t>
    </rPh>
    <rPh sb="8" eb="10">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</si>
  <si>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</si>
  <si>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</si>
  <si>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</si>
  <si>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</si>
  <si>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雑損控除</t>
    <rPh sb="0" eb="2">
      <t>ザッソン</t>
    </rPh>
    <rPh sb="2" eb="4">
      <t>コウジョ</t>
    </rPh>
    <phoneticPr fontId="1"/>
  </si>
  <si>
    <t>医療費控除</t>
    <rPh sb="0" eb="3">
      <t>イリョウヒ</t>
    </rPh>
    <rPh sb="3" eb="5">
      <t>コウジョ</t>
    </rPh>
    <phoneticPr fontId="1"/>
  </si>
  <si>
    <t>区分</t>
    <rPh sb="0" eb="2">
      <t>クブン</t>
    </rPh>
    <phoneticPr fontId="1"/>
  </si>
  <si>
    <t>１収入金額</t>
    <rPh sb="1" eb="3">
      <t>シュウニュウ</t>
    </rPh>
    <rPh sb="3" eb="5">
      <t>キンガク</t>
    </rPh>
    <phoneticPr fontId="1"/>
  </si>
  <si>
    <t>２所得金額</t>
    <rPh sb="1" eb="3">
      <t>ショトク</t>
    </rPh>
    <rPh sb="3" eb="5">
      <t>キンガク</t>
    </rPh>
    <phoneticPr fontId="1"/>
  </si>
  <si>
    <t>４所得から差し引かれる金額</t>
    <rPh sb="1" eb="3">
      <t>ショトク</t>
    </rPh>
    <rPh sb="5" eb="6">
      <t>サ</t>
    </rPh>
    <rPh sb="7" eb="8">
      <t>ヒ</t>
    </rPh>
    <rPh sb="11" eb="13">
      <t>キンガク</t>
    </rPh>
    <phoneticPr fontId="1"/>
  </si>
  <si>
    <t>　社　会　保　険　の　種　類　</t>
    <rPh sb="1" eb="2">
      <t>シャ</t>
    </rPh>
    <rPh sb="3" eb="4">
      <t>カイ</t>
    </rPh>
    <rPh sb="5" eb="6">
      <t>タモツ</t>
    </rPh>
    <rPh sb="7" eb="8">
      <t>ケン</t>
    </rPh>
    <rPh sb="11" eb="12">
      <t>シュ</t>
    </rPh>
    <rPh sb="13" eb="14">
      <t>ルイ</t>
    </rPh>
    <phoneticPr fontId="1"/>
  </si>
  <si>
    <t>　支　払　っ　た　保　険　料　</t>
    <phoneticPr fontId="1"/>
  </si>
  <si>
    <t>居住の区分</t>
    <rPh sb="0" eb="2">
      <t>キョジュウ</t>
    </rPh>
    <rPh sb="3" eb="5">
      <t>クブン</t>
    </rPh>
    <phoneticPr fontId="1"/>
  </si>
  <si>
    <t>続柄</t>
    <rPh sb="0" eb="2">
      <t>ツヅキガラ</t>
    </rPh>
    <phoneticPr fontId="1"/>
  </si>
  <si>
    <t>控除額</t>
    <rPh sb="0" eb="2">
      <t>コウジョ</t>
    </rPh>
    <rPh sb="2" eb="3">
      <t>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</si>
  <si>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</si>
  <si>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</si>
  <si>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</si>
  <si>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</si>
  <si>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保険金などで補てんされる金額</t>
    <rPh sb="0" eb="3">
      <t>ホケンキン</t>
    </rPh>
    <rPh sb="6" eb="7">
      <t>ホ</t>
    </rPh>
    <rPh sb="12" eb="14">
      <t>キンガク</t>
    </rPh>
    <phoneticPr fontId="1"/>
  </si>
  <si>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</si>
  <si>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</si>
  <si>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保険金などで補てんされる額</t>
    <rPh sb="0" eb="3">
      <t>ホケンキン</t>
    </rPh>
    <rPh sb="6" eb="7">
      <t>ホ</t>
    </rPh>
    <rPh sb="12" eb="13">
      <t>ガク</t>
    </rPh>
    <phoneticPr fontId="1"/>
  </si>
  <si>
    <t>扶養控除
額の合計</t>
    <rPh sb="0" eb="2">
      <t>フヨウ</t>
    </rPh>
    <rPh sb="2" eb="4">
      <t>コウジョ</t>
    </rPh>
    <rPh sb="5" eb="6">
      <t>ガク</t>
    </rPh>
    <rPh sb="7" eb="9">
      <t>ゴウケイ</t>
    </rPh>
    <phoneticPr fontId="1"/>
  </si>
  <si>
    <t>16歳未満の
扶養親族
（控除対象外）</t>
    <rPh sb="2" eb="5">
      <t>サイミマン</t>
    </rPh>
    <rPh sb="7" eb="9">
      <t>フヨウ</t>
    </rPh>
    <rPh sb="9" eb="11">
      <t>シンゾク</t>
    </rPh>
    <rPh sb="13" eb="15">
      <t>コウジョ</t>
    </rPh>
    <rPh sb="15" eb="17">
      <t>タイショウ</t>
    </rPh>
    <rPh sb="17" eb="18">
      <t>ガイ</t>
    </rPh>
    <phoneticPr fontId="1"/>
  </si>
  <si>
    <t>５　給与所得及び公的年金等に係る所得以外の市・県民税の納税方法</t>
    <rPh sb="2" eb="4">
      <t>キュウヨ</t>
    </rPh>
    <rPh sb="4" eb="6">
      <t>ショトク</t>
    </rPh>
    <rPh sb="6" eb="7">
      <t>オヨ</t>
    </rPh>
    <rPh sb="8" eb="10">
      <t>コウテキ</t>
    </rPh>
    <rPh sb="10" eb="12">
      <t>ネンキン</t>
    </rPh>
    <rPh sb="12" eb="13">
      <t>トウ</t>
    </rPh>
    <rPh sb="14" eb="15">
      <t>カカ</t>
    </rPh>
    <rPh sb="16" eb="18">
      <t>ショトク</t>
    </rPh>
    <rPh sb="18" eb="20">
      <t>イガイ</t>
    </rPh>
    <rPh sb="21" eb="22">
      <t>シ</t>
    </rPh>
    <rPh sb="23" eb="26">
      <t>ケンミンゼイ</t>
    </rPh>
    <rPh sb="27" eb="29">
      <t>ノウゼイ</t>
    </rPh>
    <rPh sb="29" eb="31">
      <t>ホウホウ</t>
    </rPh>
    <phoneticPr fontId="1"/>
  </si>
  <si>
    <t>月</t>
    <rPh sb="0" eb="1">
      <t>ツキ</t>
    </rPh>
    <phoneticPr fontId="1"/>
  </si>
  <si>
    <t>賞与等</t>
    <rPh sb="0" eb="2">
      <t>ショウヨ</t>
    </rPh>
    <rPh sb="2" eb="3">
      <t>トウ</t>
    </rPh>
    <phoneticPr fontId="1"/>
  </si>
  <si>
    <t>勤務先所在地</t>
    <rPh sb="0" eb="3">
      <t>キンムサキ</t>
    </rPh>
    <rPh sb="3" eb="6">
      <t>ショザイチ</t>
    </rPh>
    <phoneticPr fontId="1"/>
  </si>
  <si>
    <t>勤務先名称</t>
    <rPh sb="0" eb="3">
      <t>キンムサキ</t>
    </rPh>
    <rPh sb="3" eb="5">
      <t>メイショウ</t>
    </rPh>
    <phoneticPr fontId="1"/>
  </si>
  <si>
    <t>種類</t>
    <rPh sb="0" eb="2">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</si>
  <si>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</si>
  <si>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</si>
  <si>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</si>
  <si>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</si>
  <si>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必要経費</t>
    <phoneticPr fontId="1"/>
  </si>
  <si>
    <t>９　雑所得(公的年金等以外)に関する所得</t>
    <rPh sb="2" eb="5">
      <t>ザツショトク</t>
    </rPh>
    <rPh sb="6" eb="8">
      <t>コウテキ</t>
    </rPh>
    <rPh sb="8" eb="10">
      <t>ネンキン</t>
    </rPh>
    <rPh sb="10" eb="11">
      <t>トウ</t>
    </rPh>
    <rPh sb="11" eb="13">
      <t>イガイ</t>
    </rPh>
    <rPh sb="15" eb="16">
      <t>カン</t>
    </rPh>
    <rPh sb="18" eb="20">
      <t>ショトク</t>
    </rPh>
    <phoneticPr fontId="1"/>
  </si>
  <si>
    <t>６　給与所得の内訳</t>
    <rPh sb="2" eb="4">
      <t>キュウヨ</t>
    </rPh>
    <rPh sb="4" eb="6">
      <t>ショトク</t>
    </rPh>
    <rPh sb="7" eb="9">
      <t>ウチワケ</t>
    </rPh>
    <phoneticPr fontId="1"/>
  </si>
  <si>
    <t>７　事業・不動産所得に関する事項</t>
    <rPh sb="2" eb="4">
      <t>ジギョウ</t>
    </rPh>
    <rPh sb="5" eb="8">
      <t>フドウサン</t>
    </rPh>
    <rPh sb="8" eb="10">
      <t>ショトク</t>
    </rPh>
    <rPh sb="11" eb="12">
      <t>カン</t>
    </rPh>
    <rPh sb="14" eb="16">
      <t>ジコウ</t>
    </rPh>
    <phoneticPr fontId="1"/>
  </si>
  <si>
    <t>国外株式等に係る
外国所得金額</t>
    <rPh sb="0" eb="2">
      <t>コクガイ</t>
    </rPh>
    <rPh sb="2" eb="4">
      <t>カブシキ</t>
    </rPh>
    <rPh sb="4" eb="5">
      <t>トウ</t>
    </rPh>
    <rPh sb="6" eb="7">
      <t>カカ</t>
    </rPh>
    <rPh sb="9" eb="11">
      <t>ガイコク</t>
    </rPh>
    <rPh sb="11" eb="13">
      <t>ショトク</t>
    </rPh>
    <rPh sb="13" eb="15">
      <t>キンガク</t>
    </rPh>
    <phoneticPr fontId="1"/>
  </si>
  <si>
    <t>８　配当所得に関する事項</t>
    <rPh sb="2" eb="4">
      <t>ハイトウ</t>
    </rPh>
    <rPh sb="4" eb="6">
      <t>ショトク</t>
    </rPh>
    <rPh sb="7" eb="8">
      <t>カン</t>
    </rPh>
    <rPh sb="10" eb="12">
      <t>ジコウ</t>
    </rPh>
    <phoneticPr fontId="1"/>
  </si>
  <si>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</si>
  <si>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</si>
  <si>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氏名</t>
    <rPh sb="0" eb="2">
      <t>シメイ</t>
    </rPh>
    <phoneticPr fontId="1"/>
  </si>
  <si>
    <t>個人番号</t>
    <rPh sb="0" eb="2">
      <t>コジン</t>
    </rPh>
    <rPh sb="2" eb="4">
      <t>バンゴウ</t>
    </rPh>
    <phoneticPr fontId="1"/>
  </si>
  <si>
    <t>続柄</t>
    <rPh sb="0" eb="2">
      <t>ツヅキガラ</t>
    </rPh>
    <phoneticPr fontId="1"/>
  </si>
  <si>
    <t>生年月日</t>
    <rPh sb="0" eb="2">
      <t>セイネン</t>
    </rPh>
    <rPh sb="2" eb="4">
      <t>ガッピ</t>
    </rPh>
    <phoneticPr fontId="1"/>
  </si>
  <si>
    <t>従事月数</t>
    <rPh sb="0" eb="2">
      <t>ジュウジ</t>
    </rPh>
    <rPh sb="2" eb="4">
      <t>ツキスウ</t>
    </rPh>
    <phoneticPr fontId="1"/>
  </si>
  <si>
    <t>専従者給与(控除)額</t>
    <rPh sb="0" eb="3">
      <t>センジュウシャ</t>
    </rPh>
    <rPh sb="3" eb="5">
      <t>キュウヨ</t>
    </rPh>
    <rPh sb="6" eb="8">
      <t>コウジョ</t>
    </rPh>
    <rPh sb="9" eb="10">
      <t>ガク</t>
    </rPh>
    <phoneticPr fontId="1"/>
  </si>
  <si>
    <t>所得税における青色申告の承認の有無</t>
    <rPh sb="0" eb="3">
      <t>ショトクゼイ</t>
    </rPh>
    <rPh sb="7" eb="9">
      <t>アオイロ</t>
    </rPh>
    <rPh sb="9" eb="11">
      <t>シンコク</t>
    </rPh>
    <rPh sb="12" eb="14">
      <t>ショウニン</t>
    </rPh>
    <rPh sb="15" eb="17">
      <t>ウム</t>
    </rPh>
    <phoneticPr fontId="1"/>
  </si>
  <si>
    <t>合　計　額</t>
    <rPh sb="0" eb="1">
      <t>ゴウ</t>
    </rPh>
    <rPh sb="2" eb="3">
      <t>ケイ</t>
    </rPh>
    <rPh sb="4" eb="5">
      <t>ガク</t>
    </rPh>
    <phoneticPr fontId="1"/>
  </si>
  <si>
    <t>承認あり・なし</t>
    <rPh sb="0" eb="2">
      <t>ショウニン</t>
    </rPh>
    <phoneticPr fontId="1"/>
  </si>
  <si>
    <t>12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</si>
  <si>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</si>
  <si>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差引金額
(収入金額－必要経費)</t>
    <rPh sb="0" eb="2">
      <t>サシヒキ</t>
    </rPh>
    <rPh sb="2" eb="4">
      <t>キンガク</t>
    </rPh>
    <rPh sb="6" eb="8">
      <t>シュウニュウ</t>
    </rPh>
    <rPh sb="8" eb="10">
      <t>キンガク</t>
    </rPh>
    <rPh sb="11" eb="13">
      <t>ヒツヨウ</t>
    </rPh>
    <rPh sb="13" eb="15">
      <t>ケイヒ</t>
    </rPh>
    <phoneticPr fontId="1"/>
  </si>
  <si>
    <t>所得金額
(差引金額－特別控除額)</t>
    <rPh sb="0" eb="2">
      <t>ショトク</t>
    </rPh>
    <rPh sb="2" eb="4">
      <t>キンガク</t>
    </rPh>
    <rPh sb="6" eb="8">
      <t>サシヒキ</t>
    </rPh>
    <rPh sb="8" eb="10">
      <t>キンガク</t>
    </rPh>
    <rPh sb="11" eb="13">
      <t>トクベツ</t>
    </rPh>
    <rPh sb="13" eb="15">
      <t>コウジョ</t>
    </rPh>
    <rPh sb="15" eb="16">
      <t>ガク</t>
    </rPh>
    <phoneticPr fontId="1"/>
  </si>
  <si>
    <t>２．下記の人に扶養されていた・援助されていた</t>
    <rPh sb="2" eb="4">
      <t>カキ</t>
    </rPh>
    <rPh sb="5" eb="6">
      <t>ヒト</t>
    </rPh>
    <rPh sb="7" eb="9">
      <t>フヨウ</t>
    </rPh>
    <rPh sb="15" eb="17">
      <t>エンジョ</t>
    </rPh>
    <phoneticPr fontId="1"/>
  </si>
  <si>
    <t>３．遺族年金・障害者年金等を受給していた</t>
    <rPh sb="2" eb="4">
      <t>イゾク</t>
    </rPh>
    <rPh sb="4" eb="6">
      <t>ネンキン</t>
    </rPh>
    <rPh sb="7" eb="10">
      <t>ショウガイシャ</t>
    </rPh>
    <rPh sb="10" eb="12">
      <t>ネンキン</t>
    </rPh>
    <rPh sb="12" eb="13">
      <t>トウ</t>
    </rPh>
    <rPh sb="14" eb="16">
      <t>ジュキュウ</t>
    </rPh>
    <phoneticPr fontId="1"/>
  </si>
  <si>
    <t>４．雇用保険・失業保険等を受給していた</t>
    <rPh sb="2" eb="4">
      <t>コヨウ</t>
    </rPh>
    <rPh sb="4" eb="6">
      <t>ホケン</t>
    </rPh>
    <rPh sb="7" eb="9">
      <t>シツギョウ</t>
    </rPh>
    <rPh sb="9" eb="11">
      <t>ホケン</t>
    </rPh>
    <rPh sb="11" eb="12">
      <t>トウ</t>
    </rPh>
    <rPh sb="13" eb="15">
      <t>ジュキュウ</t>
    </rPh>
    <phoneticPr fontId="1"/>
  </si>
  <si>
    <t>５．上記以外の方は昨年の生活状況を記入してください</t>
    <rPh sb="2" eb="4">
      <t>ジョウキ</t>
    </rPh>
    <rPh sb="4" eb="6">
      <t>イガイ</t>
    </rPh>
    <rPh sb="7" eb="8">
      <t>カタ</t>
    </rPh>
    <rPh sb="9" eb="11">
      <t>サクネン</t>
    </rPh>
    <rPh sb="12" eb="14">
      <t>セイカツ</t>
    </rPh>
    <rPh sb="14" eb="16">
      <t>ジョウキョウ</t>
    </rPh>
    <rPh sb="17" eb="19">
      <t>キニュウ</t>
    </rPh>
    <phoneticPr fontId="1"/>
  </si>
  <si>
    <t>６．今後の就労予定</t>
    <rPh sb="2" eb="4">
      <t>コンゴ</t>
    </rPh>
    <rPh sb="5" eb="7">
      <t>シュウロウ</t>
    </rPh>
    <rPh sb="7" eb="9">
      <t>ヨテイ</t>
    </rPh>
    <phoneticPr fontId="1"/>
  </si>
  <si>
    <t>○収入がなかった方は、下の該当欄に記入してください</t>
    <rPh sb="1" eb="3">
      <t>シュウニュウ</t>
    </rPh>
    <rPh sb="8" eb="9">
      <t>ホウ</t>
    </rPh>
    <rPh sb="11" eb="12">
      <t>シタ</t>
    </rPh>
    <rPh sb="13" eb="15">
      <t>ガイトウ</t>
    </rPh>
    <rPh sb="15" eb="16">
      <t>ラン</t>
    </rPh>
    <rPh sb="17" eb="19">
      <t>キニュウ</t>
    </rPh>
    <phoneticPr fontId="1"/>
  </si>
  <si>
    <t>　氏名（漢字）</t>
    <rPh sb="1" eb="3">
      <t>シメイ</t>
    </rPh>
    <rPh sb="4" eb="6">
      <t>カンジ</t>
    </rPh>
    <phoneticPr fontId="1"/>
  </si>
  <si>
    <t>　氏名（カタカナ）</t>
    <rPh sb="1" eb="3">
      <t>シメイ</t>
    </rPh>
    <phoneticPr fontId="1"/>
  </si>
  <si>
    <t>学校名</t>
    <rPh sb="0" eb="3">
      <t>ガッコウメイ</t>
    </rPh>
    <phoneticPr fontId="1"/>
  </si>
  <si>
    <t>令和</t>
    <rPh sb="0" eb="2">
      <t>レイワ</t>
    </rPh>
    <phoneticPr fontId="1"/>
  </si>
  <si>
    <t>年卒業見込み</t>
    <rPh sb="0" eb="1">
      <t>ネン</t>
    </rPh>
    <rPh sb="1" eb="3">
      <t>ソツギョウ</t>
    </rPh>
    <rPh sb="3" eb="5">
      <t>ミコ</t>
    </rPh>
    <phoneticPr fontId="1"/>
  </si>
  <si>
    <t>　生年月日</t>
    <rPh sb="1" eb="3">
      <t>セイネン</t>
    </rPh>
    <rPh sb="3" eb="5">
      <t>ガッピ</t>
    </rPh>
    <phoneticPr fontId="1"/>
  </si>
  <si>
    <t>年</t>
    <rPh sb="0" eb="1">
      <t>ネン</t>
    </rPh>
    <phoneticPr fontId="1"/>
  </si>
  <si>
    <t>月</t>
    <rPh sb="0" eb="1">
      <t>ガツ</t>
    </rPh>
    <phoneticPr fontId="1"/>
  </si>
  <si>
    <t>日</t>
    <rPh sb="0" eb="1">
      <t>ニチ</t>
    </rPh>
    <phoneticPr fontId="1"/>
  </si>
  <si>
    <t>２．下記の人に扶養されていた・援助を受けていた</t>
    <rPh sb="2" eb="4">
      <t>カキ</t>
    </rPh>
    <rPh sb="5" eb="6">
      <t>ヒト</t>
    </rPh>
    <rPh sb="7" eb="9">
      <t>フヨウ</t>
    </rPh>
    <rPh sb="15" eb="17">
      <t>エンジョ</t>
    </rPh>
    <rPh sb="18" eb="19">
      <t>ウ</t>
    </rPh>
    <phoneticPr fontId="1"/>
  </si>
  <si>
    <t>　現住所</t>
    <rPh sb="1" eb="4">
      <t>ゲンジュウショ</t>
    </rPh>
    <phoneticPr fontId="1"/>
  </si>
  <si>
    <t>　１月１日現在の住所
（現住所と違う場合のみ入力）</t>
    <rPh sb="2" eb="3">
      <t>ガツ</t>
    </rPh>
    <rPh sb="4" eb="5">
      <t>ニチ</t>
    </rPh>
    <rPh sb="5" eb="7">
      <t>ゲンザイ</t>
    </rPh>
    <rPh sb="8" eb="10">
      <t>ジュウショ</t>
    </rPh>
    <rPh sb="12" eb="15">
      <t>ゲンジュウショ</t>
    </rPh>
    <rPh sb="16" eb="17">
      <t>チガ</t>
    </rPh>
    <rPh sb="18" eb="20">
      <t>バアイ</t>
    </rPh>
    <rPh sb="22" eb="24">
      <t>ニュウリョク</t>
    </rPh>
    <phoneticPr fontId="1"/>
  </si>
  <si>
    <t>　業種又は職種</t>
    <rPh sb="1" eb="3">
      <t>ギョウシュ</t>
    </rPh>
    <rPh sb="3" eb="4">
      <t>マタ</t>
    </rPh>
    <rPh sb="5" eb="7">
      <t>ショクシュ</t>
    </rPh>
    <phoneticPr fontId="1"/>
  </si>
  <si>
    <t>年間
受給金額</t>
    <rPh sb="0" eb="2">
      <t>ネンカン</t>
    </rPh>
    <rPh sb="3" eb="5">
      <t>ジュキュウ</t>
    </rPh>
    <rPh sb="5" eb="7">
      <t>キンガク</t>
    </rPh>
    <phoneticPr fontId="1"/>
  </si>
  <si>
    <t>円</t>
    <rPh sb="0" eb="1">
      <t>エン</t>
    </rPh>
    <phoneticPr fontId="1"/>
  </si>
  <si>
    <t>受給先</t>
    <rPh sb="0" eb="2">
      <t>ジュキュウ</t>
    </rPh>
    <rPh sb="2" eb="3">
      <t>サキ</t>
    </rPh>
    <phoneticPr fontId="1"/>
  </si>
  <si>
    <t>　電話番号</t>
    <rPh sb="1" eb="3">
      <t>デンワ</t>
    </rPh>
    <rPh sb="3" eb="5">
      <t>バンゴウ</t>
    </rPh>
    <phoneticPr fontId="1"/>
  </si>
  <si>
    <t>　個人番号</t>
    <rPh sb="1" eb="5">
      <t>コジンバンゴウ</t>
    </rPh>
    <phoneticPr fontId="1"/>
  </si>
  <si>
    <t>　世帯主の氏名</t>
    <rPh sb="1" eb="4">
      <t>セタイヌシ</t>
    </rPh>
    <rPh sb="5" eb="7">
      <t>シメイ</t>
    </rPh>
    <phoneticPr fontId="1"/>
  </si>
  <si>
    <t>５．１から４以外の方は、昨年の生活状況を記入してください。</t>
    <rPh sb="6" eb="8">
      <t>イガイ</t>
    </rPh>
    <rPh sb="9" eb="10">
      <t>カタ</t>
    </rPh>
    <rPh sb="12" eb="14">
      <t>サクネン</t>
    </rPh>
    <rPh sb="15" eb="17">
      <t>セイカツ</t>
    </rPh>
    <rPh sb="17" eb="19">
      <t>ジョウキョウ</t>
    </rPh>
    <rPh sb="20" eb="22">
      <t>キニュウ</t>
    </rPh>
    <phoneticPr fontId="1"/>
  </si>
  <si>
    <t>　世帯主から見ての続柄</t>
    <rPh sb="1" eb="4">
      <t>セタイヌシ</t>
    </rPh>
    <rPh sb="6" eb="7">
      <t>ミ</t>
    </rPh>
    <rPh sb="9" eb="11">
      <t>ツヅキガラ</t>
    </rPh>
    <phoneticPr fontId="1"/>
  </si>
  <si>
    <t>　申告する年度</t>
    <rPh sb="1" eb="3">
      <t>シンコク</t>
    </rPh>
    <rPh sb="5" eb="7">
      <t>ネンド</t>
    </rPh>
    <phoneticPr fontId="1"/>
  </si>
  <si>
    <t>６．今後の就労予定（なし、求職中、○月就職予定等）</t>
    <rPh sb="2" eb="4">
      <t>コンゴ</t>
    </rPh>
    <rPh sb="5" eb="7">
      <t>シュウロウ</t>
    </rPh>
    <rPh sb="7" eb="9">
      <t>ヨテイ</t>
    </rPh>
    <rPh sb="13" eb="16">
      <t>キュウショクチュウ</t>
    </rPh>
    <rPh sb="18" eb="19">
      <t>ガツ</t>
    </rPh>
    <rPh sb="19" eb="21">
      <t>シュウショク</t>
    </rPh>
    <rPh sb="21" eb="23">
      <t>ヨテイ</t>
    </rPh>
    <rPh sb="23" eb="24">
      <t>トウ</t>
    </rPh>
    <phoneticPr fontId="1"/>
  </si>
  <si>
    <t>世帯主の
氏名</t>
    <rPh sb="0" eb="3">
      <t>セタイヌシ</t>
    </rPh>
    <rPh sb="5" eb="7">
      <t>シメイ</t>
    </rPh>
    <phoneticPr fontId="1"/>
  </si>
  <si>
    <t>利子収入</t>
    <rPh sb="0" eb="2">
      <t>リシ</t>
    </rPh>
    <rPh sb="2" eb="4">
      <t>シュウニュウ</t>
    </rPh>
    <phoneticPr fontId="1"/>
  </si>
  <si>
    <t>④利子所得</t>
    <rPh sb="1" eb="3">
      <t>リシ</t>
    </rPh>
    <rPh sb="3" eb="5">
      <t>ショトク</t>
    </rPh>
    <phoneticPr fontId="1"/>
  </si>
  <si>
    <t>配当所得計</t>
    <rPh sb="0" eb="2">
      <t>ハイトウ</t>
    </rPh>
    <rPh sb="2" eb="4">
      <t>ショトク</t>
    </rPh>
    <rPh sb="4" eb="5">
      <t>ケイ</t>
    </rPh>
    <phoneticPr fontId="1"/>
  </si>
  <si>
    <t>配当収入</t>
    <rPh sb="0" eb="2">
      <t>ハイトウ</t>
    </rPh>
    <rPh sb="2" eb="4">
      <t>シュウニュウ</t>
    </rPh>
    <phoneticPr fontId="1"/>
  </si>
  <si>
    <t>⑤配当所得</t>
    <rPh sb="1" eb="3">
      <t>ハイトウ</t>
    </rPh>
    <rPh sb="3" eb="5">
      <t>ショトク</t>
    </rPh>
    <phoneticPr fontId="1"/>
  </si>
  <si>
    <t>勤務先</t>
    <rPh sb="0" eb="3">
      <t>キンムサキ</t>
    </rPh>
    <phoneticPr fontId="1"/>
  </si>
  <si>
    <t>給与収入</t>
    <rPh sb="0" eb="2">
      <t>キュウヨ</t>
    </rPh>
    <rPh sb="2" eb="4">
      <t>シュウニュウ</t>
    </rPh>
    <phoneticPr fontId="1"/>
  </si>
  <si>
    <t>⑥給与所得</t>
    <rPh sb="1" eb="3">
      <t>キュウヨ</t>
    </rPh>
    <rPh sb="3" eb="5">
      <t>ショトク</t>
    </rPh>
    <phoneticPr fontId="1"/>
  </si>
  <si>
    <t>給与収入計</t>
    <rPh sb="0" eb="2">
      <t>キュウヨ</t>
    </rPh>
    <rPh sb="2" eb="4">
      <t>シュウニュウ</t>
    </rPh>
    <rPh sb="4" eb="5">
      <t>ケイ</t>
    </rPh>
    <phoneticPr fontId="1"/>
  </si>
  <si>
    <t>公的年金収入</t>
    <rPh sb="0" eb="2">
      <t>コウテキ</t>
    </rPh>
    <rPh sb="2" eb="4">
      <t>ネンキン</t>
    </rPh>
    <rPh sb="4" eb="6">
      <t>シュウニュウ</t>
    </rPh>
    <phoneticPr fontId="1"/>
  </si>
  <si>
    <t>その他雑収入</t>
    <rPh sb="2" eb="3">
      <t>タ</t>
    </rPh>
    <rPh sb="3" eb="4">
      <t>ザツ</t>
    </rPh>
    <rPh sb="4" eb="6">
      <t>シュウニュウ</t>
    </rPh>
    <phoneticPr fontId="1"/>
  </si>
  <si>
    <t>その他雑所得計</t>
    <rPh sb="2" eb="3">
      <t>タ</t>
    </rPh>
    <rPh sb="3" eb="4">
      <t>ザツ</t>
    </rPh>
    <rPh sb="4" eb="6">
      <t>ショトク</t>
    </rPh>
    <rPh sb="6" eb="7">
      <t>ケイ</t>
    </rPh>
    <phoneticPr fontId="1"/>
  </si>
  <si>
    <t>⑧総合譲渡・一時所得</t>
    <rPh sb="1" eb="3">
      <t>ソウゴウ</t>
    </rPh>
    <rPh sb="3" eb="5">
      <t>ジョウト</t>
    </rPh>
    <rPh sb="6" eb="8">
      <t>イチジ</t>
    </rPh>
    <rPh sb="8" eb="10">
      <t>ショトク</t>
    </rPh>
    <phoneticPr fontId="1"/>
  </si>
  <si>
    <t>支払確定年月</t>
    <rPh sb="0" eb="2">
      <t>シハライ</t>
    </rPh>
    <rPh sb="2" eb="4">
      <t>カクテイ</t>
    </rPh>
    <rPh sb="4" eb="6">
      <t>ネンゲツ</t>
    </rPh>
    <phoneticPr fontId="1"/>
  </si>
  <si>
    <t>業種名</t>
    <rPh sb="0" eb="2">
      <t>ギョウシュ</t>
    </rPh>
    <rPh sb="2" eb="3">
      <t>メイ</t>
    </rPh>
    <phoneticPr fontId="1"/>
  </si>
  <si>
    <t>事業所所在地</t>
    <rPh sb="0" eb="3">
      <t>ジギョウショ</t>
    </rPh>
    <rPh sb="3" eb="6">
      <t>ショザイチ</t>
    </rPh>
    <phoneticPr fontId="1"/>
  </si>
  <si>
    <t>店名</t>
    <rPh sb="0" eb="2">
      <t>テンメイ</t>
    </rPh>
    <phoneticPr fontId="1"/>
  </si>
  <si>
    <t>事業所電話番号</t>
    <rPh sb="0" eb="3">
      <t>ジギョウショ</t>
    </rPh>
    <rPh sb="3" eb="5">
      <t>デンワ</t>
    </rPh>
    <rPh sb="5" eb="7">
      <t>バンゴウ</t>
    </rPh>
    <phoneticPr fontId="1"/>
  </si>
  <si>
    <t>○売上（収入）金額の明細</t>
    <rPh sb="1" eb="3">
      <t>ウリアゲ</t>
    </rPh>
    <rPh sb="4" eb="6">
      <t>シュウニュウ</t>
    </rPh>
    <rPh sb="7" eb="9">
      <t>キンガク</t>
    </rPh>
    <rPh sb="10" eb="12">
      <t>メイサイ</t>
    </rPh>
    <phoneticPr fontId="1"/>
  </si>
  <si>
    <t>○仕入金額の明細</t>
    <rPh sb="1" eb="3">
      <t>シイレ</t>
    </rPh>
    <rPh sb="3" eb="5">
      <t>キンガク</t>
    </rPh>
    <rPh sb="6" eb="8">
      <t>メイサイ</t>
    </rPh>
    <phoneticPr fontId="1"/>
  </si>
  <si>
    <t>売上先名</t>
    <rPh sb="0" eb="2">
      <t>ウリアゲ</t>
    </rPh>
    <rPh sb="2" eb="3">
      <t>サキ</t>
    </rPh>
    <rPh sb="3" eb="4">
      <t>メイ</t>
    </rPh>
    <phoneticPr fontId="1"/>
  </si>
  <si>
    <t>所在地</t>
    <rPh sb="0" eb="3">
      <t>ショザイチ</t>
    </rPh>
    <phoneticPr fontId="1"/>
  </si>
  <si>
    <t>売上（収入）金額</t>
    <rPh sb="0" eb="2">
      <t>ウリアゲ</t>
    </rPh>
    <rPh sb="3" eb="5">
      <t>シュウニュウ</t>
    </rPh>
    <rPh sb="6" eb="8">
      <t>キンガク</t>
    </rPh>
    <phoneticPr fontId="1"/>
  </si>
  <si>
    <t>仕入先名</t>
    <rPh sb="0" eb="2">
      <t>シイレ</t>
    </rPh>
    <rPh sb="2" eb="3">
      <t>サキ</t>
    </rPh>
    <rPh sb="3" eb="4">
      <t>メイ</t>
    </rPh>
    <phoneticPr fontId="1"/>
  </si>
  <si>
    <t>（例）○○商店</t>
    <rPh sb="1" eb="2">
      <t>レイ</t>
    </rPh>
    <rPh sb="5" eb="7">
      <t>ショウテン</t>
    </rPh>
    <phoneticPr fontId="1"/>
  </si>
  <si>
    <t>北上市○○町１－１</t>
    <rPh sb="0" eb="3">
      <t>キタカミシ</t>
    </rPh>
    <rPh sb="5" eb="6">
      <t>マチ</t>
    </rPh>
    <phoneticPr fontId="1"/>
  </si>
  <si>
    <t>（例）株式会社〇〇</t>
    <rPh sb="1" eb="2">
      <t>レイ</t>
    </rPh>
    <rPh sb="3" eb="7">
      <t>カブシキガイシャ</t>
    </rPh>
    <phoneticPr fontId="1"/>
  </si>
  <si>
    <t>北上市○○町１２３</t>
    <rPh sb="0" eb="3">
      <t>キタカミシ</t>
    </rPh>
    <rPh sb="5" eb="6">
      <t>チョウ</t>
    </rPh>
    <phoneticPr fontId="1"/>
  </si>
  <si>
    <t>上記以外の売上先の計</t>
    <rPh sb="0" eb="2">
      <t>ジョウキ</t>
    </rPh>
    <rPh sb="2" eb="4">
      <t>イガイ</t>
    </rPh>
    <rPh sb="5" eb="7">
      <t>ウリアゲ</t>
    </rPh>
    <rPh sb="7" eb="8">
      <t>サキ</t>
    </rPh>
    <rPh sb="9" eb="10">
      <t>ケイ</t>
    </rPh>
    <phoneticPr fontId="1"/>
  </si>
  <si>
    <t>○給与賃金の内訳</t>
    <rPh sb="1" eb="3">
      <t>キュウヨ</t>
    </rPh>
    <rPh sb="3" eb="5">
      <t>チンギン</t>
    </rPh>
    <rPh sb="6" eb="8">
      <t>ウチワケ</t>
    </rPh>
    <phoneticPr fontId="1"/>
  </si>
  <si>
    <t>○外注工賃の内訳</t>
    <rPh sb="1" eb="3">
      <t>ガイチュウ</t>
    </rPh>
    <rPh sb="3" eb="5">
      <t>コウチン</t>
    </rPh>
    <rPh sb="6" eb="8">
      <t>ウチワケ</t>
    </rPh>
    <phoneticPr fontId="1"/>
  </si>
  <si>
    <t>年齢</t>
    <rPh sb="0" eb="2">
      <t>ネンレイ</t>
    </rPh>
    <phoneticPr fontId="1"/>
  </si>
  <si>
    <t>賞与</t>
    <rPh sb="0" eb="2">
      <t>ショウヨ</t>
    </rPh>
    <phoneticPr fontId="1"/>
  </si>
  <si>
    <t>合計額</t>
    <rPh sb="0" eb="2">
      <t>ゴウケイ</t>
    </rPh>
    <rPh sb="2" eb="3">
      <t>ガク</t>
    </rPh>
    <phoneticPr fontId="1"/>
  </si>
  <si>
    <t>源泉所得税額</t>
    <rPh sb="0" eb="5">
      <t>ゲンセンショトクゼイ</t>
    </rPh>
    <rPh sb="5" eb="6">
      <t>ガク</t>
    </rPh>
    <phoneticPr fontId="1"/>
  </si>
  <si>
    <t>支払先名</t>
    <rPh sb="0" eb="2">
      <t>シハライ</t>
    </rPh>
    <rPh sb="2" eb="3">
      <t>サキ</t>
    </rPh>
    <rPh sb="3" eb="4">
      <t>ナ</t>
    </rPh>
    <phoneticPr fontId="1"/>
  </si>
  <si>
    <t>支払額</t>
    <rPh sb="0" eb="2">
      <t>シハライ</t>
    </rPh>
    <rPh sb="2" eb="3">
      <t>ガク</t>
    </rPh>
    <phoneticPr fontId="1"/>
  </si>
  <si>
    <t>経費算入割合</t>
    <rPh sb="0" eb="2">
      <t>ケイヒ</t>
    </rPh>
    <rPh sb="2" eb="4">
      <t>サンニュウ</t>
    </rPh>
    <rPh sb="4" eb="6">
      <t>ワリアイ</t>
    </rPh>
    <phoneticPr fontId="1"/>
  </si>
  <si>
    <t>人分</t>
    <rPh sb="0" eb="2">
      <t>ニンブン</t>
    </rPh>
    <phoneticPr fontId="1"/>
  </si>
  <si>
    <t>○減価償却費の計算</t>
    <rPh sb="1" eb="6">
      <t>ゲンカショウキャクヒ</t>
    </rPh>
    <rPh sb="7" eb="9">
      <t>ケイサン</t>
    </rPh>
    <phoneticPr fontId="1"/>
  </si>
  <si>
    <t>減価償却資産の
名称等</t>
    <rPh sb="0" eb="6">
      <t>ゲンカショウキャクシサン</t>
    </rPh>
    <rPh sb="8" eb="10">
      <t>メイショウ</t>
    </rPh>
    <rPh sb="10" eb="11">
      <t>トウ</t>
    </rPh>
    <phoneticPr fontId="1"/>
  </si>
  <si>
    <t>数量</t>
    <rPh sb="0" eb="2">
      <t>スウリョウ</t>
    </rPh>
    <phoneticPr fontId="1"/>
  </si>
  <si>
    <t>取得年月</t>
    <rPh sb="0" eb="2">
      <t>シュトク</t>
    </rPh>
    <rPh sb="2" eb="4">
      <t>ネンゲツ</t>
    </rPh>
    <phoneticPr fontId="1"/>
  </si>
  <si>
    <t>取得価格</t>
    <rPh sb="0" eb="2">
      <t>シュトク</t>
    </rPh>
    <rPh sb="2" eb="4">
      <t>カカク</t>
    </rPh>
    <phoneticPr fontId="1"/>
  </si>
  <si>
    <t>償却の基礎に
なる金額</t>
    <rPh sb="0" eb="2">
      <t>ショウキャク</t>
    </rPh>
    <rPh sb="3" eb="5">
      <t>キソ</t>
    </rPh>
    <rPh sb="9" eb="11">
      <t>キンガク</t>
    </rPh>
    <phoneticPr fontId="1"/>
  </si>
  <si>
    <t>償却
方法</t>
    <rPh sb="0" eb="2">
      <t>ショウキャク</t>
    </rPh>
    <rPh sb="3" eb="5">
      <t>ホウホウ</t>
    </rPh>
    <phoneticPr fontId="1"/>
  </si>
  <si>
    <t>耐用年数</t>
    <rPh sb="0" eb="2">
      <t>タイヨウ</t>
    </rPh>
    <rPh sb="2" eb="4">
      <t>ネンスウ</t>
    </rPh>
    <phoneticPr fontId="1"/>
  </si>
  <si>
    <t>償却率</t>
    <rPh sb="0" eb="2">
      <t>ショウキャク</t>
    </rPh>
    <rPh sb="2" eb="3">
      <t>リツ</t>
    </rPh>
    <phoneticPr fontId="1"/>
  </si>
  <si>
    <t>前年未償却</t>
    <rPh sb="0" eb="2">
      <t>ゼンネン</t>
    </rPh>
    <rPh sb="2" eb="5">
      <t>ミショウキャク</t>
    </rPh>
    <phoneticPr fontId="1"/>
  </si>
  <si>
    <t>普通償却費</t>
    <rPh sb="0" eb="2">
      <t>フツウ</t>
    </rPh>
    <rPh sb="2" eb="4">
      <t>ショウキャク</t>
    </rPh>
    <rPh sb="4" eb="5">
      <t>ヒ</t>
    </rPh>
    <phoneticPr fontId="1"/>
  </si>
  <si>
    <t>特別償却費</t>
    <rPh sb="0" eb="2">
      <t>トクベツ</t>
    </rPh>
    <rPh sb="2" eb="4">
      <t>ショウキャク</t>
    </rPh>
    <rPh sb="4" eb="5">
      <t>ヒ</t>
    </rPh>
    <phoneticPr fontId="1"/>
  </si>
  <si>
    <t>経費算入額</t>
    <rPh sb="0" eb="2">
      <t>ケイヒ</t>
    </rPh>
    <rPh sb="2" eb="4">
      <t>サンニュウ</t>
    </rPh>
    <rPh sb="4" eb="5">
      <t>ガク</t>
    </rPh>
    <phoneticPr fontId="1"/>
  </si>
  <si>
    <t>未償却残高</t>
    <rPh sb="0" eb="5">
      <t>ミショウキャクザンダカ</t>
    </rPh>
    <phoneticPr fontId="1"/>
  </si>
  <si>
    <t>（例）陳列棚</t>
    <rPh sb="1" eb="2">
      <t>レイ</t>
    </rPh>
    <rPh sb="3" eb="6">
      <t>チンレツダナ</t>
    </rPh>
    <phoneticPr fontId="1"/>
  </si>
  <si>
    <t>H</t>
  </si>
  <si>
    <t>定額</t>
  </si>
  <si>
    <t>○地代家賃の内訳</t>
    <rPh sb="1" eb="5">
      <t>チダイヤチン</t>
    </rPh>
    <rPh sb="6" eb="8">
      <t>ウチワケ</t>
    </rPh>
    <phoneticPr fontId="1"/>
  </si>
  <si>
    <t>○事業専従者の氏名等</t>
    <rPh sb="1" eb="3">
      <t>ジギョウ</t>
    </rPh>
    <rPh sb="3" eb="6">
      <t>センジュウシャ</t>
    </rPh>
    <rPh sb="7" eb="9">
      <t>シメイ</t>
    </rPh>
    <rPh sb="9" eb="10">
      <t>ナド</t>
    </rPh>
    <phoneticPr fontId="1"/>
  </si>
  <si>
    <t>物件名</t>
    <rPh sb="0" eb="2">
      <t>ブッケン</t>
    </rPh>
    <rPh sb="2" eb="3">
      <t>メイ</t>
    </rPh>
    <phoneticPr fontId="1"/>
  </si>
  <si>
    <t>賃借料</t>
    <rPh sb="0" eb="3">
      <t>チンシャクリョウ</t>
    </rPh>
    <phoneticPr fontId="1"/>
  </si>
  <si>
    <t>更新料等</t>
    <rPh sb="0" eb="3">
      <t>コウシンリョウ</t>
    </rPh>
    <rPh sb="3" eb="4">
      <t>トウ</t>
    </rPh>
    <phoneticPr fontId="1"/>
  </si>
  <si>
    <t>【選択】</t>
  </si>
  <si>
    <t>○利子割引料の内訳</t>
    <rPh sb="1" eb="3">
      <t>リシ</t>
    </rPh>
    <rPh sb="3" eb="6">
      <t>ワリビキリョウ</t>
    </rPh>
    <rPh sb="7" eb="9">
      <t>ウチワケ</t>
    </rPh>
    <phoneticPr fontId="1"/>
  </si>
  <si>
    <t>期末現在の借入金等の金額</t>
    <rPh sb="0" eb="2">
      <t>キマツ</t>
    </rPh>
    <rPh sb="2" eb="4">
      <t>ゲンザイ</t>
    </rPh>
    <rPh sb="5" eb="6">
      <t>カリ</t>
    </rPh>
    <rPh sb="6" eb="8">
      <t>ニュウキン</t>
    </rPh>
    <rPh sb="8" eb="9">
      <t>トウ</t>
    </rPh>
    <rPh sb="10" eb="12">
      <t>キンガク</t>
    </rPh>
    <phoneticPr fontId="1"/>
  </si>
  <si>
    <t>利子割引料</t>
    <rPh sb="0" eb="2">
      <t>リシ</t>
    </rPh>
    <rPh sb="2" eb="5">
      <t>ワリビキリョウ</t>
    </rPh>
    <phoneticPr fontId="1"/>
  </si>
  <si>
    <t>年分収支計算書（一般所得用）</t>
    <rPh sb="0" eb="2">
      <t>ネンブン</t>
    </rPh>
    <rPh sb="2" eb="4">
      <t>シュウシ</t>
    </rPh>
    <rPh sb="4" eb="7">
      <t>ケイサンショ</t>
    </rPh>
    <rPh sb="8" eb="10">
      <t>イッパン</t>
    </rPh>
    <rPh sb="10" eb="12">
      <t>ショトク</t>
    </rPh>
    <rPh sb="12" eb="13">
      <t>ヨウ</t>
    </rPh>
    <phoneticPr fontId="1"/>
  </si>
  <si>
    <t>世帯主名</t>
    <rPh sb="0" eb="3">
      <t>セタイヌシ</t>
    </rPh>
    <rPh sb="3" eb="4">
      <t>メイ</t>
    </rPh>
    <phoneticPr fontId="1"/>
  </si>
  <si>
    <t>自宅電話番号</t>
    <rPh sb="0" eb="2">
      <t>ジタク</t>
    </rPh>
    <rPh sb="2" eb="4">
      <t>デンワ</t>
    </rPh>
    <rPh sb="4" eb="6">
      <t>バンゴウ</t>
    </rPh>
    <phoneticPr fontId="1"/>
  </si>
  <si>
    <t>科目</t>
    <rPh sb="0" eb="2">
      <t>カモク</t>
    </rPh>
    <phoneticPr fontId="1"/>
  </si>
  <si>
    <t>金額</t>
    <rPh sb="0" eb="2">
      <t>キンガク</t>
    </rPh>
    <phoneticPr fontId="1"/>
  </si>
  <si>
    <t>売上金額</t>
    <rPh sb="0" eb="4">
      <t>ウリアゲキンガク</t>
    </rPh>
    <phoneticPr fontId="1"/>
  </si>
  <si>
    <t>①</t>
    <phoneticPr fontId="1"/>
  </si>
  <si>
    <t>経費</t>
    <rPh sb="0" eb="2">
      <t>ケイヒ</t>
    </rPh>
    <phoneticPr fontId="1"/>
  </si>
  <si>
    <t>貸倒金</t>
    <rPh sb="0" eb="3">
      <t>カシダオレキン</t>
    </rPh>
    <phoneticPr fontId="1"/>
  </si>
  <si>
    <t>⑭</t>
    <phoneticPr fontId="1"/>
  </si>
  <si>
    <t>その他経費</t>
    <rPh sb="2" eb="3">
      <t>タ</t>
    </rPh>
    <rPh sb="3" eb="5">
      <t>ケイヒ</t>
    </rPh>
    <phoneticPr fontId="1"/>
  </si>
  <si>
    <t>福利厚生費</t>
    <rPh sb="0" eb="2">
      <t>フクリ</t>
    </rPh>
    <rPh sb="2" eb="5">
      <t>コウセイヒ</t>
    </rPh>
    <phoneticPr fontId="1"/>
  </si>
  <si>
    <t>㋸</t>
    <phoneticPr fontId="1"/>
  </si>
  <si>
    <t>㋸</t>
    <phoneticPr fontId="1"/>
  </si>
  <si>
    <t>家事消費</t>
    <rPh sb="0" eb="2">
      <t>カジ</t>
    </rPh>
    <rPh sb="2" eb="4">
      <t>ショウヒ</t>
    </rPh>
    <phoneticPr fontId="1"/>
  </si>
  <si>
    <t>②</t>
    <phoneticPr fontId="1"/>
  </si>
  <si>
    <t>地代家賃</t>
    <rPh sb="0" eb="2">
      <t>チダイ</t>
    </rPh>
    <rPh sb="2" eb="4">
      <t>ヤチン</t>
    </rPh>
    <phoneticPr fontId="1"/>
  </si>
  <si>
    <t>⑮</t>
    <phoneticPr fontId="1"/>
  </si>
  <si>
    <t>⑮</t>
    <phoneticPr fontId="1"/>
  </si>
  <si>
    <t>㋾</t>
    <phoneticPr fontId="1"/>
  </si>
  <si>
    <t>③</t>
    <phoneticPr fontId="1"/>
  </si>
  <si>
    <t>⑯</t>
    <phoneticPr fontId="1"/>
  </si>
  <si>
    <t>㋻</t>
    <phoneticPr fontId="1"/>
  </si>
  <si>
    <t>計</t>
    <rPh sb="0" eb="1">
      <t>ケイ</t>
    </rPh>
    <phoneticPr fontId="1"/>
  </si>
  <si>
    <t>④</t>
    <phoneticPr fontId="1"/>
  </si>
  <si>
    <t>租税公課</t>
    <rPh sb="0" eb="4">
      <t>ソゼイコウカ</t>
    </rPh>
    <phoneticPr fontId="1"/>
  </si>
  <si>
    <t>㋑</t>
    <phoneticPr fontId="1"/>
  </si>
  <si>
    <t>㋕</t>
    <phoneticPr fontId="1"/>
  </si>
  <si>
    <t>売上原価</t>
    <rPh sb="0" eb="4">
      <t>ウリアゲゲンカ</t>
    </rPh>
    <phoneticPr fontId="1"/>
  </si>
  <si>
    <t>期首商品棚卸高</t>
    <rPh sb="0" eb="2">
      <t>キシュ</t>
    </rPh>
    <rPh sb="2" eb="4">
      <t>ショウヒン</t>
    </rPh>
    <rPh sb="4" eb="6">
      <t>タナオロシ</t>
    </rPh>
    <rPh sb="6" eb="7">
      <t>ダカ</t>
    </rPh>
    <phoneticPr fontId="1"/>
  </si>
  <si>
    <t>⑤</t>
    <phoneticPr fontId="1"/>
  </si>
  <si>
    <t>荷造運賃</t>
    <rPh sb="0" eb="2">
      <t>ニヅク</t>
    </rPh>
    <rPh sb="2" eb="4">
      <t>ウンチン</t>
    </rPh>
    <phoneticPr fontId="1"/>
  </si>
  <si>
    <t>㋺</t>
    <phoneticPr fontId="1"/>
  </si>
  <si>
    <t>㋵</t>
    <phoneticPr fontId="1"/>
  </si>
  <si>
    <t>仕入金額</t>
    <rPh sb="0" eb="2">
      <t>シイレ</t>
    </rPh>
    <rPh sb="2" eb="4">
      <t>キンガク</t>
    </rPh>
    <phoneticPr fontId="1"/>
  </si>
  <si>
    <t>⑥</t>
    <phoneticPr fontId="1"/>
  </si>
  <si>
    <t>水道光熱費</t>
    <rPh sb="0" eb="2">
      <t>スイドウ</t>
    </rPh>
    <rPh sb="2" eb="5">
      <t>コウネツヒ</t>
    </rPh>
    <phoneticPr fontId="1"/>
  </si>
  <si>
    <t>㋩</t>
    <phoneticPr fontId="1"/>
  </si>
  <si>
    <t>㋟</t>
    <phoneticPr fontId="1"/>
  </si>
  <si>
    <t>小計</t>
    <rPh sb="0" eb="2">
      <t>ショウケイ</t>
    </rPh>
    <phoneticPr fontId="1"/>
  </si>
  <si>
    <t>⑦</t>
    <phoneticPr fontId="1"/>
  </si>
  <si>
    <t>旅費交通費</t>
    <rPh sb="0" eb="2">
      <t>リョヒ</t>
    </rPh>
    <rPh sb="2" eb="5">
      <t>コウツウヒ</t>
    </rPh>
    <phoneticPr fontId="1"/>
  </si>
  <si>
    <t>㋥</t>
    <phoneticPr fontId="1"/>
  </si>
  <si>
    <t>㋹</t>
    <phoneticPr fontId="1"/>
  </si>
  <si>
    <t>期末商品棚卸高</t>
    <rPh sb="0" eb="2">
      <t>キマツ</t>
    </rPh>
    <rPh sb="2" eb="4">
      <t>ショウヒン</t>
    </rPh>
    <rPh sb="4" eb="6">
      <t>タナオロシ</t>
    </rPh>
    <rPh sb="6" eb="7">
      <t>タカ</t>
    </rPh>
    <phoneticPr fontId="1"/>
  </si>
  <si>
    <t>⑧</t>
    <phoneticPr fontId="1"/>
  </si>
  <si>
    <t>通信費</t>
    <rPh sb="0" eb="3">
      <t>ツウシンヒ</t>
    </rPh>
    <phoneticPr fontId="1"/>
  </si>
  <si>
    <t>㋭</t>
    <phoneticPr fontId="1"/>
  </si>
  <si>
    <t>雑費</t>
    <rPh sb="0" eb="2">
      <t>ザッピ</t>
    </rPh>
    <phoneticPr fontId="1"/>
  </si>
  <si>
    <t>㋞</t>
    <phoneticPr fontId="1"/>
  </si>
  <si>
    <t>差引原価</t>
    <rPh sb="0" eb="2">
      <t>サシヒキ</t>
    </rPh>
    <rPh sb="2" eb="4">
      <t>ゲンカ</t>
    </rPh>
    <phoneticPr fontId="1"/>
  </si>
  <si>
    <t>⑨</t>
    <phoneticPr fontId="1"/>
  </si>
  <si>
    <t>広告宣伝費</t>
    <rPh sb="0" eb="2">
      <t>コウコク</t>
    </rPh>
    <rPh sb="2" eb="5">
      <t>センデンヒ</t>
    </rPh>
    <phoneticPr fontId="1"/>
  </si>
  <si>
    <t>㋬</t>
    <phoneticPr fontId="1"/>
  </si>
  <si>
    <t>⑰</t>
    <phoneticPr fontId="1"/>
  </si>
  <si>
    <t>差引金額</t>
    <rPh sb="0" eb="2">
      <t>サシヒキ</t>
    </rPh>
    <rPh sb="2" eb="4">
      <t>キンガク</t>
    </rPh>
    <phoneticPr fontId="1"/>
  </si>
  <si>
    <t>⑩</t>
    <phoneticPr fontId="1"/>
  </si>
  <si>
    <t>接待交際費</t>
    <rPh sb="0" eb="5">
      <t>セッタイコウサイヒ</t>
    </rPh>
    <phoneticPr fontId="1"/>
  </si>
  <si>
    <t>㋣</t>
    <phoneticPr fontId="1"/>
  </si>
  <si>
    <t>経費計</t>
    <rPh sb="0" eb="2">
      <t>ケイヒ</t>
    </rPh>
    <rPh sb="2" eb="3">
      <t>ケイ</t>
    </rPh>
    <phoneticPr fontId="1"/>
  </si>
  <si>
    <t>⑱</t>
    <phoneticPr fontId="1"/>
  </si>
  <si>
    <t>給料賃金</t>
    <rPh sb="0" eb="2">
      <t>キュウリョウ</t>
    </rPh>
    <rPh sb="2" eb="4">
      <t>チンギン</t>
    </rPh>
    <phoneticPr fontId="1"/>
  </si>
  <si>
    <t>⑪</t>
    <phoneticPr fontId="1"/>
  </si>
  <si>
    <t>損害保険料</t>
    <rPh sb="0" eb="2">
      <t>ソンガイ</t>
    </rPh>
    <rPh sb="2" eb="5">
      <t>ホケンリョウ</t>
    </rPh>
    <phoneticPr fontId="1"/>
  </si>
  <si>
    <t>㋠</t>
    <phoneticPr fontId="1"/>
  </si>
  <si>
    <t>専従者控除前の所得金額</t>
    <rPh sb="0" eb="3">
      <t>センジュウシャ</t>
    </rPh>
    <rPh sb="3" eb="5">
      <t>コウジョ</t>
    </rPh>
    <rPh sb="5" eb="6">
      <t>マエ</t>
    </rPh>
    <rPh sb="7" eb="9">
      <t>ショトク</t>
    </rPh>
    <rPh sb="9" eb="11">
      <t>キンガク</t>
    </rPh>
    <phoneticPr fontId="1"/>
  </si>
  <si>
    <t>⑲</t>
    <phoneticPr fontId="1"/>
  </si>
  <si>
    <t>外注工賃</t>
    <rPh sb="0" eb="2">
      <t>ガイチュウ</t>
    </rPh>
    <rPh sb="2" eb="4">
      <t>コウチン</t>
    </rPh>
    <phoneticPr fontId="1"/>
  </si>
  <si>
    <t>⑫</t>
    <phoneticPr fontId="1"/>
  </si>
  <si>
    <t>修繕費</t>
    <rPh sb="0" eb="3">
      <t>シュウゼンヒ</t>
    </rPh>
    <phoneticPr fontId="1"/>
  </si>
  <si>
    <t>㋷</t>
    <phoneticPr fontId="1"/>
  </si>
  <si>
    <t>専従者控除</t>
    <rPh sb="0" eb="3">
      <t>センジュウシャ</t>
    </rPh>
    <rPh sb="3" eb="5">
      <t>コウジョ</t>
    </rPh>
    <phoneticPr fontId="1"/>
  </si>
  <si>
    <t>⑳</t>
    <phoneticPr fontId="1"/>
  </si>
  <si>
    <t>減価償却費</t>
    <rPh sb="0" eb="2">
      <t>ゲンカ</t>
    </rPh>
    <rPh sb="2" eb="4">
      <t>ショウキャク</t>
    </rPh>
    <rPh sb="4" eb="5">
      <t>ヒ</t>
    </rPh>
    <phoneticPr fontId="1"/>
  </si>
  <si>
    <t>⑬</t>
    <phoneticPr fontId="1"/>
  </si>
  <si>
    <t>消耗品費</t>
    <rPh sb="0" eb="3">
      <t>ショウモウヒン</t>
    </rPh>
    <rPh sb="3" eb="4">
      <t>ヒ</t>
    </rPh>
    <phoneticPr fontId="1"/>
  </si>
  <si>
    <t>㋦</t>
    <phoneticPr fontId="1"/>
  </si>
  <si>
    <t>所得金額</t>
    <rPh sb="0" eb="4">
      <t>ショトクキンガク</t>
    </rPh>
    <phoneticPr fontId="1"/>
  </si>
  <si>
    <t>㉑</t>
    <phoneticPr fontId="1"/>
  </si>
  <si>
    <t>農園名</t>
    <rPh sb="0" eb="2">
      <t>ノウエン</t>
    </rPh>
    <rPh sb="2" eb="3">
      <t>メイ</t>
    </rPh>
    <phoneticPr fontId="1"/>
  </si>
  <si>
    <t>○収入金額の明細</t>
    <rPh sb="1" eb="3">
      <t>シュウニュウ</t>
    </rPh>
    <rPh sb="3" eb="5">
      <t>キンガク</t>
    </rPh>
    <rPh sb="6" eb="8">
      <t>メイサイ</t>
    </rPh>
    <phoneticPr fontId="1"/>
  </si>
  <si>
    <t>○雑収入の内訳</t>
    <rPh sb="1" eb="2">
      <t>ザツ</t>
    </rPh>
    <rPh sb="2" eb="4">
      <t>シュウニュウ</t>
    </rPh>
    <rPh sb="5" eb="7">
      <t>ウチワケ</t>
    </rPh>
    <phoneticPr fontId="1"/>
  </si>
  <si>
    <t>農産物の種類品名等</t>
    <rPh sb="0" eb="3">
      <t>ノウサンブツ</t>
    </rPh>
    <rPh sb="4" eb="6">
      <t>シュルイ</t>
    </rPh>
    <rPh sb="6" eb="8">
      <t>ヒンメイ</t>
    </rPh>
    <rPh sb="8" eb="9">
      <t>トウ</t>
    </rPh>
    <phoneticPr fontId="1"/>
  </si>
  <si>
    <t>販売金額</t>
    <rPh sb="0" eb="2">
      <t>ハンバイ</t>
    </rPh>
    <rPh sb="2" eb="4">
      <t>キンガク</t>
    </rPh>
    <phoneticPr fontId="1"/>
  </si>
  <si>
    <t>家事（事業）消費</t>
    <rPh sb="0" eb="2">
      <t>カジ</t>
    </rPh>
    <rPh sb="3" eb="5">
      <t>ジギョウ</t>
    </rPh>
    <rPh sb="6" eb="8">
      <t>ショウヒ</t>
    </rPh>
    <phoneticPr fontId="1"/>
  </si>
  <si>
    <t>（例）米</t>
    <rPh sb="1" eb="2">
      <t>レイ</t>
    </rPh>
    <rPh sb="3" eb="4">
      <t>コメ</t>
    </rPh>
    <phoneticPr fontId="1"/>
  </si>
  <si>
    <t>米清算金</t>
    <rPh sb="0" eb="1">
      <t>コメ</t>
    </rPh>
    <rPh sb="1" eb="4">
      <t>セイサンキン</t>
    </rPh>
    <phoneticPr fontId="1"/>
  </si>
  <si>
    <t>農作業受託金</t>
    <rPh sb="0" eb="3">
      <t>ノウサギョウ</t>
    </rPh>
    <rPh sb="3" eb="5">
      <t>ジュタク</t>
    </rPh>
    <rPh sb="5" eb="6">
      <t>キン</t>
    </rPh>
    <phoneticPr fontId="1"/>
  </si>
  <si>
    <t>共済受取金</t>
    <rPh sb="0" eb="2">
      <t>キョウサイ</t>
    </rPh>
    <rPh sb="2" eb="4">
      <t>ウケトリ</t>
    </rPh>
    <rPh sb="4" eb="5">
      <t>キン</t>
    </rPh>
    <phoneticPr fontId="1"/>
  </si>
  <si>
    <t>中山間地域等交付金</t>
    <rPh sb="0" eb="3">
      <t>チュウサンカン</t>
    </rPh>
    <rPh sb="3" eb="5">
      <t>チイキ</t>
    </rPh>
    <rPh sb="5" eb="6">
      <t>トウ</t>
    </rPh>
    <rPh sb="6" eb="9">
      <t>コウフキン</t>
    </rPh>
    <phoneticPr fontId="1"/>
  </si>
  <si>
    <t>○雇人費（作業受託料を含む）の内訳</t>
    <rPh sb="1" eb="2">
      <t>ヤトイ</t>
    </rPh>
    <rPh sb="2" eb="3">
      <t>ニン</t>
    </rPh>
    <rPh sb="3" eb="4">
      <t>ヒ</t>
    </rPh>
    <rPh sb="5" eb="7">
      <t>サギョウ</t>
    </rPh>
    <rPh sb="7" eb="9">
      <t>ジュタク</t>
    </rPh>
    <rPh sb="9" eb="10">
      <t>リョウ</t>
    </rPh>
    <rPh sb="11" eb="12">
      <t>フク</t>
    </rPh>
    <rPh sb="15" eb="17">
      <t>ウチワケ</t>
    </rPh>
    <phoneticPr fontId="1"/>
  </si>
  <si>
    <t>○小作料・賃借料の内訳</t>
    <rPh sb="1" eb="4">
      <t>コサクリョウ</t>
    </rPh>
    <rPh sb="5" eb="8">
      <t>チンシャクリョウ</t>
    </rPh>
    <rPh sb="9" eb="11">
      <t>ウチワケ</t>
    </rPh>
    <phoneticPr fontId="1"/>
  </si>
  <si>
    <t>従事日数</t>
    <rPh sb="0" eb="2">
      <t>ジュウジ</t>
    </rPh>
    <rPh sb="2" eb="4">
      <t>ニッスウ</t>
    </rPh>
    <phoneticPr fontId="1"/>
  </si>
  <si>
    <t>現金・現物</t>
    <rPh sb="0" eb="2">
      <t>ゲンキン</t>
    </rPh>
    <rPh sb="3" eb="5">
      <t>ゲンブツ</t>
    </rPh>
    <phoneticPr fontId="1"/>
  </si>
  <si>
    <t>支払先の住所</t>
    <rPh sb="0" eb="2">
      <t>シハライ</t>
    </rPh>
    <rPh sb="2" eb="3">
      <t>サキ</t>
    </rPh>
    <rPh sb="4" eb="6">
      <t>ジュウショ</t>
    </rPh>
    <phoneticPr fontId="1"/>
  </si>
  <si>
    <t>小作料・賃借料の別</t>
    <rPh sb="0" eb="3">
      <t>コサクリョウ</t>
    </rPh>
    <rPh sb="4" eb="7">
      <t>チンシャクリョウ</t>
    </rPh>
    <rPh sb="8" eb="9">
      <t>ベツ</t>
    </rPh>
    <phoneticPr fontId="1"/>
  </si>
  <si>
    <t>（例）田植機</t>
    <rPh sb="1" eb="2">
      <t>レイ</t>
    </rPh>
    <rPh sb="3" eb="5">
      <t>タウエ</t>
    </rPh>
    <rPh sb="5" eb="6">
      <t>キ</t>
    </rPh>
    <phoneticPr fontId="1"/>
  </si>
  <si>
    <t>年分収支計算書（農業所得用）</t>
    <rPh sb="0" eb="2">
      <t>ネンブン</t>
    </rPh>
    <rPh sb="2" eb="4">
      <t>シュウシ</t>
    </rPh>
    <rPh sb="4" eb="7">
      <t>ケイサンショ</t>
    </rPh>
    <rPh sb="8" eb="10">
      <t>ノウギョウ</t>
    </rPh>
    <rPh sb="10" eb="12">
      <t>ショトク</t>
    </rPh>
    <rPh sb="12" eb="13">
      <t>ヨウ</t>
    </rPh>
    <phoneticPr fontId="1"/>
  </si>
  <si>
    <t>①</t>
    <phoneticPr fontId="1"/>
  </si>
  <si>
    <t>その他の経費</t>
    <rPh sb="2" eb="3">
      <t>タ</t>
    </rPh>
    <rPh sb="4" eb="6">
      <t>ケイヒ</t>
    </rPh>
    <phoneticPr fontId="1"/>
  </si>
  <si>
    <t>素畜費</t>
    <rPh sb="0" eb="1">
      <t>ソ</t>
    </rPh>
    <rPh sb="1" eb="2">
      <t>チク</t>
    </rPh>
    <rPh sb="2" eb="3">
      <t>ヒ</t>
    </rPh>
    <phoneticPr fontId="1"/>
  </si>
  <si>
    <t>㋹</t>
    <phoneticPr fontId="1"/>
  </si>
  <si>
    <t>②</t>
    <phoneticPr fontId="1"/>
  </si>
  <si>
    <t>肥料費</t>
    <rPh sb="0" eb="2">
      <t>ヒリョウ</t>
    </rPh>
    <rPh sb="2" eb="3">
      <t>ヒ</t>
    </rPh>
    <phoneticPr fontId="1"/>
  </si>
  <si>
    <t>㋥</t>
    <phoneticPr fontId="1"/>
  </si>
  <si>
    <t>㋞</t>
    <phoneticPr fontId="1"/>
  </si>
  <si>
    <t>③</t>
    <phoneticPr fontId="1"/>
  </si>
  <si>
    <t>飼料費</t>
    <rPh sb="0" eb="2">
      <t>シリョウ</t>
    </rPh>
    <rPh sb="2" eb="3">
      <t>ヒ</t>
    </rPh>
    <phoneticPr fontId="1"/>
  </si>
  <si>
    <t>㋭</t>
    <phoneticPr fontId="1"/>
  </si>
  <si>
    <t>㋡</t>
    <phoneticPr fontId="1"/>
  </si>
  <si>
    <t>小計</t>
    <rPh sb="0" eb="1">
      <t>ショウ</t>
    </rPh>
    <rPh sb="1" eb="2">
      <t>ケイ</t>
    </rPh>
    <phoneticPr fontId="1"/>
  </si>
  <si>
    <t>④</t>
    <phoneticPr fontId="1"/>
  </si>
  <si>
    <t>農具費</t>
    <rPh sb="0" eb="3">
      <t>ノウグヒ</t>
    </rPh>
    <phoneticPr fontId="1"/>
  </si>
  <si>
    <t>㋬</t>
    <phoneticPr fontId="1"/>
  </si>
  <si>
    <t>㋧</t>
    <phoneticPr fontId="1"/>
  </si>
  <si>
    <t>農産物の
棚卸高</t>
    <rPh sb="0" eb="3">
      <t>ノウサンブツ</t>
    </rPh>
    <rPh sb="5" eb="7">
      <t>タナオロシ</t>
    </rPh>
    <rPh sb="7" eb="8">
      <t>ダカ</t>
    </rPh>
    <phoneticPr fontId="1"/>
  </si>
  <si>
    <t>期首</t>
    <rPh sb="0" eb="2">
      <t>キシュ</t>
    </rPh>
    <phoneticPr fontId="1"/>
  </si>
  <si>
    <t>農薬衛生費</t>
    <rPh sb="0" eb="5">
      <t>ノウヤクエイセイヒ</t>
    </rPh>
    <phoneticPr fontId="1"/>
  </si>
  <si>
    <t>㋣</t>
    <phoneticPr fontId="1"/>
  </si>
  <si>
    <t>㋤</t>
    <phoneticPr fontId="1"/>
  </si>
  <si>
    <t>期末</t>
    <rPh sb="0" eb="2">
      <t>キマツ</t>
    </rPh>
    <phoneticPr fontId="1"/>
  </si>
  <si>
    <t>⑥</t>
    <phoneticPr fontId="1"/>
  </si>
  <si>
    <t>諸材料費</t>
    <rPh sb="0" eb="1">
      <t>ショ</t>
    </rPh>
    <rPh sb="1" eb="4">
      <t>ザイリョウヒ</t>
    </rPh>
    <phoneticPr fontId="1"/>
  </si>
  <si>
    <t>㋠</t>
    <phoneticPr fontId="1"/>
  </si>
  <si>
    <t>農産物
以外の
棚卸高</t>
    <rPh sb="0" eb="3">
      <t>ノウサンブツ</t>
    </rPh>
    <rPh sb="4" eb="6">
      <t>イガイ</t>
    </rPh>
    <rPh sb="8" eb="10">
      <t>タナオロシ</t>
    </rPh>
    <rPh sb="10" eb="11">
      <t>ダカ</t>
    </rPh>
    <phoneticPr fontId="1"/>
  </si>
  <si>
    <t>㋶</t>
    <phoneticPr fontId="1"/>
  </si>
  <si>
    <t>⑦</t>
    <phoneticPr fontId="1"/>
  </si>
  <si>
    <t>㋷</t>
    <phoneticPr fontId="1"/>
  </si>
  <si>
    <t>㋰</t>
    <phoneticPr fontId="1"/>
  </si>
  <si>
    <t>雇人費</t>
    <rPh sb="0" eb="1">
      <t>ヤトイ</t>
    </rPh>
    <rPh sb="1" eb="2">
      <t>ニン</t>
    </rPh>
    <rPh sb="2" eb="3">
      <t>ヒ</t>
    </rPh>
    <phoneticPr fontId="1"/>
  </si>
  <si>
    <t>動力光熱費</t>
    <rPh sb="0" eb="5">
      <t>ドウリョクコウネツヒ</t>
    </rPh>
    <phoneticPr fontId="1"/>
  </si>
  <si>
    <t>㋦</t>
  </si>
  <si>
    <t>経費から差し引く果樹
牛馬等の育成費用</t>
    <phoneticPr fontId="1"/>
  </si>
  <si>
    <t>㋒</t>
    <phoneticPr fontId="1"/>
  </si>
  <si>
    <t>小作料・賃借料</t>
    <rPh sb="0" eb="3">
      <t>コサクリョウ</t>
    </rPh>
    <rPh sb="4" eb="7">
      <t>チンシャクリョウ</t>
    </rPh>
    <phoneticPr fontId="1"/>
  </si>
  <si>
    <t>⑨</t>
    <phoneticPr fontId="1"/>
  </si>
  <si>
    <t>作業用衣料費</t>
    <rPh sb="0" eb="3">
      <t>サギョウヨウ</t>
    </rPh>
    <rPh sb="3" eb="5">
      <t>イリョウ</t>
    </rPh>
    <rPh sb="5" eb="6">
      <t>ヒ</t>
    </rPh>
    <phoneticPr fontId="1"/>
  </si>
  <si>
    <t>⑬</t>
    <phoneticPr fontId="1"/>
  </si>
  <si>
    <t>⑩</t>
    <phoneticPr fontId="1"/>
  </si>
  <si>
    <t>農業共済掛金</t>
    <rPh sb="0" eb="6">
      <t>ノウギョウキョウサイカケキン</t>
    </rPh>
    <phoneticPr fontId="1"/>
  </si>
  <si>
    <t>㋾</t>
    <phoneticPr fontId="1"/>
  </si>
  <si>
    <t>⑭</t>
    <phoneticPr fontId="1"/>
  </si>
  <si>
    <t>⑪</t>
    <phoneticPr fontId="1"/>
  </si>
  <si>
    <t>荷造運賃手数料</t>
    <rPh sb="0" eb="7">
      <t>ニヅクリウンチンテスウリョウ</t>
    </rPh>
    <phoneticPr fontId="1"/>
  </si>
  <si>
    <t>㋻</t>
    <phoneticPr fontId="1"/>
  </si>
  <si>
    <t>利子割引料</t>
    <rPh sb="0" eb="2">
      <t>リシ</t>
    </rPh>
    <rPh sb="2" eb="4">
      <t>ワリビキ</t>
    </rPh>
    <rPh sb="4" eb="5">
      <t>リョウ</t>
    </rPh>
    <phoneticPr fontId="1"/>
  </si>
  <si>
    <t>⑫</t>
    <phoneticPr fontId="1"/>
  </si>
  <si>
    <t>土地改良費</t>
    <rPh sb="0" eb="2">
      <t>トチ</t>
    </rPh>
    <rPh sb="2" eb="4">
      <t>カイリョウ</t>
    </rPh>
    <rPh sb="4" eb="5">
      <t>ヒ</t>
    </rPh>
    <phoneticPr fontId="1"/>
  </si>
  <si>
    <t>㋕</t>
    <phoneticPr fontId="1"/>
  </si>
  <si>
    <t>⑯</t>
    <phoneticPr fontId="1"/>
  </si>
  <si>
    <t>その他の経費</t>
    <phoneticPr fontId="1"/>
  </si>
  <si>
    <t>㋑</t>
    <phoneticPr fontId="1"/>
  </si>
  <si>
    <t>各種負担金</t>
    <rPh sb="0" eb="2">
      <t>カクシュ</t>
    </rPh>
    <rPh sb="2" eb="5">
      <t>フタンキン</t>
    </rPh>
    <phoneticPr fontId="1"/>
  </si>
  <si>
    <t>㋵</t>
    <phoneticPr fontId="1"/>
  </si>
  <si>
    <t>⑰</t>
    <phoneticPr fontId="1"/>
  </si>
  <si>
    <t>種苗費</t>
    <rPh sb="0" eb="2">
      <t>シュビョウ</t>
    </rPh>
    <rPh sb="2" eb="3">
      <t>ヒ</t>
    </rPh>
    <phoneticPr fontId="1"/>
  </si>
  <si>
    <t>㋺</t>
    <phoneticPr fontId="1"/>
  </si>
  <si>
    <t>㋟</t>
    <phoneticPr fontId="1"/>
  </si>
  <si>
    <t>⑰のうち、肉用牛について
特例の適用を受ける金額</t>
    <phoneticPr fontId="1"/>
  </si>
  <si>
    <t>⑱</t>
    <phoneticPr fontId="1"/>
  </si>
  <si>
    <t>○不動産収入の内訳</t>
    <rPh sb="1" eb="4">
      <t>フドウサン</t>
    </rPh>
    <rPh sb="4" eb="6">
      <t>シュウニュウ</t>
    </rPh>
    <rPh sb="7" eb="9">
      <t>ウチワケ</t>
    </rPh>
    <phoneticPr fontId="1"/>
  </si>
  <si>
    <t>貸家
貸地
等の別</t>
    <rPh sb="0" eb="2">
      <t>カシヤ</t>
    </rPh>
    <rPh sb="3" eb="5">
      <t>カシチ</t>
    </rPh>
    <rPh sb="6" eb="7">
      <t>トウ</t>
    </rPh>
    <rPh sb="8" eb="9">
      <t>ベツ</t>
    </rPh>
    <phoneticPr fontId="1"/>
  </si>
  <si>
    <t>不動産の所在地</t>
    <rPh sb="0" eb="3">
      <t>フドウサン</t>
    </rPh>
    <rPh sb="4" eb="7">
      <t>ショザイチ</t>
    </rPh>
    <phoneticPr fontId="1"/>
  </si>
  <si>
    <t>賃借人名</t>
    <rPh sb="0" eb="2">
      <t>チンシャク</t>
    </rPh>
    <rPh sb="2" eb="3">
      <t>ニン</t>
    </rPh>
    <rPh sb="3" eb="4">
      <t>メイ</t>
    </rPh>
    <phoneticPr fontId="1"/>
  </si>
  <si>
    <t>賃借人の住所</t>
    <rPh sb="0" eb="2">
      <t>チンシャク</t>
    </rPh>
    <rPh sb="2" eb="3">
      <t>ニン</t>
    </rPh>
    <rPh sb="4" eb="6">
      <t>ジュウショ</t>
    </rPh>
    <phoneticPr fontId="1"/>
  </si>
  <si>
    <t>賃貸契約期間</t>
    <phoneticPr fontId="1"/>
  </si>
  <si>
    <t>前年中の収入金額</t>
    <rPh sb="0" eb="3">
      <t>ゼンネンチュウ</t>
    </rPh>
    <rPh sb="4" eb="6">
      <t>シュウニュウ</t>
    </rPh>
    <rPh sb="6" eb="8">
      <t>キンガク</t>
    </rPh>
    <phoneticPr fontId="1"/>
  </si>
  <si>
    <t>保証金
敷金</t>
    <rPh sb="0" eb="3">
      <t>ホショウキン</t>
    </rPh>
    <rPh sb="4" eb="6">
      <t>シキキン</t>
    </rPh>
    <phoneticPr fontId="1"/>
  </si>
  <si>
    <t>賃貸料</t>
    <rPh sb="0" eb="3">
      <t>チンタイリョウ</t>
    </rPh>
    <phoneticPr fontId="1"/>
  </si>
  <si>
    <t>礼金・権利金
更新料</t>
    <rPh sb="0" eb="2">
      <t>レイキン</t>
    </rPh>
    <rPh sb="3" eb="5">
      <t>ケンリ</t>
    </rPh>
    <rPh sb="5" eb="6">
      <t>キン</t>
    </rPh>
    <rPh sb="7" eb="10">
      <t>コウシンリョウ</t>
    </rPh>
    <phoneticPr fontId="1"/>
  </si>
  <si>
    <t>名義書換料</t>
    <rPh sb="0" eb="2">
      <t>メイギ</t>
    </rPh>
    <rPh sb="2" eb="4">
      <t>カキカエ</t>
    </rPh>
    <rPh sb="4" eb="5">
      <t>リョウ</t>
    </rPh>
    <phoneticPr fontId="1"/>
  </si>
  <si>
    <t>月額</t>
    <rPh sb="0" eb="2">
      <t>ゲツガク</t>
    </rPh>
    <phoneticPr fontId="1"/>
  </si>
  <si>
    <t>年額</t>
    <rPh sb="0" eb="2">
      <t>ネンガク</t>
    </rPh>
    <phoneticPr fontId="1"/>
  </si>
  <si>
    <t>貸家</t>
  </si>
  <si>
    <t>(例)北上市江釣子○－○</t>
    <rPh sb="1" eb="2">
      <t>レイ</t>
    </rPh>
    <rPh sb="3" eb="6">
      <t>キタカミシ</t>
    </rPh>
    <rPh sb="6" eb="9">
      <t>エヅリコ</t>
    </rPh>
    <phoneticPr fontId="1"/>
  </si>
  <si>
    <t>和賀　次郎</t>
    <rPh sb="0" eb="2">
      <t>ワガ</t>
    </rPh>
    <rPh sb="3" eb="5">
      <t>ジロウ</t>
    </rPh>
    <phoneticPr fontId="1"/>
  </si>
  <si>
    <t>北上市和賀町○－○</t>
    <rPh sb="0" eb="3">
      <t>キタカミシ</t>
    </rPh>
    <rPh sb="3" eb="6">
      <t>ワガチョウ</t>
    </rPh>
    <phoneticPr fontId="1"/>
  </si>
  <si>
    <t>自</t>
    <rPh sb="0" eb="1">
      <t>ジ</t>
    </rPh>
    <phoneticPr fontId="1"/>
  </si>
  <si>
    <t>月</t>
    <rPh sb="0" eb="1">
      <t>ゲツ</t>
    </rPh>
    <phoneticPr fontId="1"/>
  </si>
  <si>
    <t>至</t>
    <rPh sb="0" eb="1">
      <t>イタル</t>
    </rPh>
    <phoneticPr fontId="1"/>
  </si>
  <si>
    <t>令和</t>
  </si>
  <si>
    <t>月</t>
  </si>
  <si>
    <t>（例）木造貸家</t>
    <rPh sb="1" eb="2">
      <t>レイ</t>
    </rPh>
    <rPh sb="3" eb="5">
      <t>モクゾウ</t>
    </rPh>
    <rPh sb="5" eb="7">
      <t>カシヤ</t>
    </rPh>
    <phoneticPr fontId="1"/>
  </si>
  <si>
    <t>○借入金利子の内訳</t>
    <rPh sb="1" eb="3">
      <t>カリイレ</t>
    </rPh>
    <rPh sb="3" eb="4">
      <t>キン</t>
    </rPh>
    <rPh sb="4" eb="6">
      <t>リシ</t>
    </rPh>
    <rPh sb="7" eb="9">
      <t>ウチワケ</t>
    </rPh>
    <phoneticPr fontId="1"/>
  </si>
  <si>
    <t>年分収支計算書（不動産所得用）</t>
    <rPh sb="0" eb="2">
      <t>ネンブン</t>
    </rPh>
    <rPh sb="2" eb="4">
      <t>シュウシ</t>
    </rPh>
    <rPh sb="4" eb="7">
      <t>ケイサンショ</t>
    </rPh>
    <rPh sb="8" eb="11">
      <t>フドウサン</t>
    </rPh>
    <rPh sb="11" eb="13">
      <t>ショトク</t>
    </rPh>
    <rPh sb="13" eb="14">
      <t>ヨウ</t>
    </rPh>
    <phoneticPr fontId="1"/>
  </si>
  <si>
    <t>①</t>
    <phoneticPr fontId="1"/>
  </si>
  <si>
    <t>㋥</t>
    <phoneticPr fontId="1"/>
  </si>
  <si>
    <t>その他収入</t>
    <rPh sb="2" eb="3">
      <t>タ</t>
    </rPh>
    <rPh sb="3" eb="5">
      <t>シュウニュウ</t>
    </rPh>
    <phoneticPr fontId="1"/>
  </si>
  <si>
    <t>礼金・権利金
更新料</t>
    <rPh sb="0" eb="2">
      <t>レイキン</t>
    </rPh>
    <rPh sb="3" eb="6">
      <t>ケンリキン</t>
    </rPh>
    <rPh sb="7" eb="10">
      <t>コウシンリョウ</t>
    </rPh>
    <phoneticPr fontId="1"/>
  </si>
  <si>
    <t>②</t>
    <phoneticPr fontId="1"/>
  </si>
  <si>
    <t>㋭</t>
    <phoneticPr fontId="1"/>
  </si>
  <si>
    <t>名義書換料・その他</t>
    <rPh sb="0" eb="4">
      <t>メイギカキカエ</t>
    </rPh>
    <rPh sb="4" eb="5">
      <t>リョウ</t>
    </rPh>
    <rPh sb="8" eb="9">
      <t>タ</t>
    </rPh>
    <phoneticPr fontId="1"/>
  </si>
  <si>
    <t>㋬</t>
    <phoneticPr fontId="1"/>
  </si>
  <si>
    <t>④</t>
    <phoneticPr fontId="1"/>
  </si>
  <si>
    <t>㋣</t>
    <phoneticPr fontId="1"/>
  </si>
  <si>
    <t>⑤</t>
    <phoneticPr fontId="1"/>
  </si>
  <si>
    <t>⑥</t>
    <phoneticPr fontId="1"/>
  </si>
  <si>
    <t>㋷</t>
    <phoneticPr fontId="1"/>
  </si>
  <si>
    <t>⑦</t>
    <phoneticPr fontId="1"/>
  </si>
  <si>
    <t>⑧</t>
    <phoneticPr fontId="1"/>
  </si>
  <si>
    <t>⑪</t>
    <phoneticPr fontId="1"/>
  </si>
  <si>
    <t>地代家賃</t>
    <rPh sb="0" eb="4">
      <t>チダイヤチン</t>
    </rPh>
    <phoneticPr fontId="1"/>
  </si>
  <si>
    <t>⑨</t>
    <phoneticPr fontId="1"/>
  </si>
  <si>
    <t>借入金利子</t>
    <rPh sb="0" eb="5">
      <t>カリイレキンリシ</t>
    </rPh>
    <phoneticPr fontId="1"/>
  </si>
  <si>
    <t>⑩</t>
    <phoneticPr fontId="1"/>
  </si>
  <si>
    <t>専従者控除前の所得金額</t>
    <rPh sb="0" eb="5">
      <t>センジュウシャコウジョ</t>
    </rPh>
    <rPh sb="5" eb="6">
      <t>マエ</t>
    </rPh>
    <rPh sb="7" eb="9">
      <t>ショトク</t>
    </rPh>
    <rPh sb="9" eb="11">
      <t>キンガク</t>
    </rPh>
    <phoneticPr fontId="1"/>
  </si>
  <si>
    <t>㋑</t>
    <phoneticPr fontId="1"/>
  </si>
  <si>
    <t>⑭</t>
    <phoneticPr fontId="1"/>
  </si>
  <si>
    <t>㋺</t>
    <phoneticPr fontId="1"/>
  </si>
  <si>
    <t>所得金額</t>
    <rPh sb="0" eb="2">
      <t>ショトク</t>
    </rPh>
    <rPh sb="2" eb="4">
      <t>キンガク</t>
    </rPh>
    <phoneticPr fontId="1"/>
  </si>
  <si>
    <t>⑮</t>
    <phoneticPr fontId="1"/>
  </si>
  <si>
    <t>㋩</t>
    <phoneticPr fontId="1"/>
  </si>
  <si>
    <t>土地を取得するために
要した負債の利子の額</t>
    <rPh sb="0" eb="2">
      <t>トチ</t>
    </rPh>
    <rPh sb="3" eb="5">
      <t>シュトク</t>
    </rPh>
    <rPh sb="11" eb="12">
      <t>ヨウ</t>
    </rPh>
    <rPh sb="14" eb="16">
      <t>フサイ</t>
    </rPh>
    <rPh sb="17" eb="19">
      <t>リシ</t>
    </rPh>
    <rPh sb="20" eb="21">
      <t>ガク</t>
    </rPh>
    <phoneticPr fontId="1"/>
  </si>
  <si>
    <t>⑯</t>
    <phoneticPr fontId="1"/>
  </si>
  <si>
    <t>Ⓐ</t>
    <phoneticPr fontId="1"/>
  </si>
  <si>
    <t>Ⓑ</t>
    <phoneticPr fontId="1"/>
  </si>
  <si>
    <t>Ⓒ</t>
    <phoneticPr fontId="1"/>
  </si>
  <si>
    <t>　※　申告する控除の欄に入力してください</t>
    <rPh sb="3" eb="5">
      <t>シンコク</t>
    </rPh>
    <rPh sb="7" eb="9">
      <t>コウジョ</t>
    </rPh>
    <rPh sb="10" eb="11">
      <t>ラン</t>
    </rPh>
    <rPh sb="12" eb="14">
      <t>ニュウリョク</t>
    </rPh>
    <phoneticPr fontId="1"/>
  </si>
  <si>
    <t>社会保険</t>
    <rPh sb="0" eb="2">
      <t>シャカイ</t>
    </rPh>
    <rPh sb="2" eb="4">
      <t>ホケン</t>
    </rPh>
    <phoneticPr fontId="1"/>
  </si>
  <si>
    <t>国民健康保険税</t>
    <rPh sb="0" eb="2">
      <t>コクミン</t>
    </rPh>
    <rPh sb="2" eb="4">
      <t>ケンコウ</t>
    </rPh>
    <rPh sb="4" eb="6">
      <t>ホケン</t>
    </rPh>
    <rPh sb="6" eb="7">
      <t>ゼイ</t>
    </rPh>
    <phoneticPr fontId="1"/>
  </si>
  <si>
    <t>国民年金</t>
    <rPh sb="0" eb="2">
      <t>コクミン</t>
    </rPh>
    <rPh sb="2" eb="4">
      <t>ネンキン</t>
    </rPh>
    <phoneticPr fontId="1"/>
  </si>
  <si>
    <t>介護保険料</t>
    <rPh sb="0" eb="2">
      <t>カイゴ</t>
    </rPh>
    <rPh sb="2" eb="5">
      <t>ホケンリョウ</t>
    </rPh>
    <phoneticPr fontId="1"/>
  </si>
  <si>
    <t>支払った小規模企業共済等掛金</t>
    <rPh sb="0" eb="2">
      <t>シハラ</t>
    </rPh>
    <rPh sb="4" eb="7">
      <t>ショウキボ</t>
    </rPh>
    <rPh sb="7" eb="9">
      <t>キギョウ</t>
    </rPh>
    <rPh sb="9" eb="11">
      <t>キョウサイ</t>
    </rPh>
    <rPh sb="11" eb="12">
      <t>トウ</t>
    </rPh>
    <rPh sb="12" eb="14">
      <t>カケキン</t>
    </rPh>
    <phoneticPr fontId="1"/>
  </si>
  <si>
    <t>新生命保険料</t>
    <rPh sb="0" eb="1">
      <t>シン</t>
    </rPh>
    <rPh sb="1" eb="3">
      <t>セイメイ</t>
    </rPh>
    <rPh sb="3" eb="6">
      <t>ホケンリョウ</t>
    </rPh>
    <phoneticPr fontId="1"/>
  </si>
  <si>
    <t>旧生命保険料</t>
    <rPh sb="0" eb="1">
      <t>キュウ</t>
    </rPh>
    <rPh sb="1" eb="3">
      <t>セイメイ</t>
    </rPh>
    <rPh sb="3" eb="6">
      <t>ホケンリョウ</t>
    </rPh>
    <phoneticPr fontId="1"/>
  </si>
  <si>
    <t>新個人年金保険料</t>
    <rPh sb="0" eb="1">
      <t>シン</t>
    </rPh>
    <rPh sb="1" eb="3">
      <t>コジン</t>
    </rPh>
    <rPh sb="3" eb="5">
      <t>ネンキン</t>
    </rPh>
    <rPh sb="5" eb="8">
      <t>ホケンリョウ</t>
    </rPh>
    <phoneticPr fontId="1"/>
  </si>
  <si>
    <t>旧個人年金保険料</t>
    <rPh sb="0" eb="1">
      <t>キュウ</t>
    </rPh>
    <rPh sb="1" eb="3">
      <t>コジン</t>
    </rPh>
    <rPh sb="3" eb="5">
      <t>ネンキン</t>
    </rPh>
    <rPh sb="5" eb="8">
      <t>ホケンリョウ</t>
    </rPh>
    <phoneticPr fontId="1"/>
  </si>
  <si>
    <t>介護医療保険料</t>
    <rPh sb="0" eb="2">
      <t>カイゴ</t>
    </rPh>
    <rPh sb="2" eb="4">
      <t>イリョウ</t>
    </rPh>
    <rPh sb="4" eb="7">
      <t>ホケンリョウ</t>
    </rPh>
    <phoneticPr fontId="1"/>
  </si>
  <si>
    <t>地震保険料</t>
    <rPh sb="0" eb="2">
      <t>ジシン</t>
    </rPh>
    <rPh sb="2" eb="5">
      <t>ホケンリョウ</t>
    </rPh>
    <phoneticPr fontId="1"/>
  </si>
  <si>
    <t>旧長期損害保険料</t>
    <rPh sb="0" eb="1">
      <t>キュウ</t>
    </rPh>
    <rPh sb="1" eb="3">
      <t>チョウキ</t>
    </rPh>
    <rPh sb="3" eb="5">
      <t>ソンガイ</t>
    </rPh>
    <rPh sb="5" eb="8">
      <t>ホケンリョウ</t>
    </rPh>
    <phoneticPr fontId="1"/>
  </si>
  <si>
    <t>支払った生命保険料</t>
    <rPh sb="0" eb="2">
      <t>シハラ</t>
    </rPh>
    <rPh sb="4" eb="6">
      <t>セイメイ</t>
    </rPh>
    <rPh sb="6" eb="9">
      <t>ホケンリョウ</t>
    </rPh>
    <phoneticPr fontId="1"/>
  </si>
  <si>
    <t>支払った地震保険料</t>
    <rPh sb="0" eb="2">
      <t>シハラ</t>
    </rPh>
    <rPh sb="4" eb="6">
      <t>ジシン</t>
    </rPh>
    <rPh sb="6" eb="9">
      <t>ホケンリョウ</t>
    </rPh>
    <phoneticPr fontId="1"/>
  </si>
  <si>
    <t>支払った社会保険料</t>
    <rPh sb="0" eb="2">
      <t>シハラ</t>
    </rPh>
    <rPh sb="4" eb="6">
      <t>シャカイ</t>
    </rPh>
    <rPh sb="6" eb="9">
      <t>ホケンリョウ</t>
    </rPh>
    <phoneticPr fontId="1"/>
  </si>
  <si>
    <t>該当する方は○を選択し、事由を選択してください</t>
    <rPh sb="0" eb="2">
      <t>ガイトウ</t>
    </rPh>
    <rPh sb="4" eb="5">
      <t>カタ</t>
    </rPh>
    <rPh sb="8" eb="10">
      <t>センタク</t>
    </rPh>
    <rPh sb="12" eb="14">
      <t>ジユウ</t>
    </rPh>
    <rPh sb="15" eb="17">
      <t>センタク</t>
    </rPh>
    <phoneticPr fontId="1"/>
  </si>
  <si>
    <t>合計所得</t>
    <rPh sb="0" eb="2">
      <t>ゴウケイ</t>
    </rPh>
    <rPh sb="2" eb="4">
      <t>ショトク</t>
    </rPh>
    <phoneticPr fontId="1"/>
  </si>
  <si>
    <t>別居の住所</t>
    <rPh sb="0" eb="2">
      <t>ベッキョ</t>
    </rPh>
    <rPh sb="3" eb="5">
      <t>ジュウショ</t>
    </rPh>
    <phoneticPr fontId="1"/>
  </si>
  <si>
    <t>新生命</t>
    <rPh sb="0" eb="1">
      <t>シン</t>
    </rPh>
    <rPh sb="1" eb="3">
      <t>セイメイ</t>
    </rPh>
    <phoneticPr fontId="1"/>
  </si>
  <si>
    <t>15,000円以下</t>
    <rPh sb="6" eb="9">
      <t>エンイカ</t>
    </rPh>
    <phoneticPr fontId="1"/>
  </si>
  <si>
    <t>15,001～40,000円</t>
    <rPh sb="13" eb="14">
      <t>エン</t>
    </rPh>
    <phoneticPr fontId="1"/>
  </si>
  <si>
    <t>40,001～70,000円</t>
    <rPh sb="13" eb="14">
      <t>エン</t>
    </rPh>
    <phoneticPr fontId="1"/>
  </si>
  <si>
    <t>旧生命</t>
    <rPh sb="0" eb="1">
      <t>キュウ</t>
    </rPh>
    <rPh sb="1" eb="3">
      <t>セイメイ</t>
    </rPh>
    <phoneticPr fontId="1"/>
  </si>
  <si>
    <t>新個人年金</t>
    <rPh sb="0" eb="1">
      <t>シン</t>
    </rPh>
    <rPh sb="1" eb="3">
      <t>コジン</t>
    </rPh>
    <rPh sb="3" eb="5">
      <t>ネンキン</t>
    </rPh>
    <phoneticPr fontId="1"/>
  </si>
  <si>
    <t>介護</t>
    <rPh sb="0" eb="2">
      <t>カイゴ</t>
    </rPh>
    <phoneticPr fontId="1"/>
  </si>
  <si>
    <t>70,001円以上</t>
    <rPh sb="6" eb="9">
      <t>エンイジョウ</t>
    </rPh>
    <phoneticPr fontId="1"/>
  </si>
  <si>
    <t>12,000円以下</t>
    <rPh sb="6" eb="9">
      <t>エンイカ</t>
    </rPh>
    <phoneticPr fontId="1"/>
  </si>
  <si>
    <t>12,001～32,000円</t>
    <rPh sb="13" eb="14">
      <t>エン</t>
    </rPh>
    <phoneticPr fontId="1"/>
  </si>
  <si>
    <t>32,001～56,000円</t>
    <rPh sb="13" eb="14">
      <t>エン</t>
    </rPh>
    <phoneticPr fontId="1"/>
  </si>
  <si>
    <t>56,001円以上</t>
    <rPh sb="6" eb="7">
      <t>エン</t>
    </rPh>
    <rPh sb="7" eb="9">
      <t>イジョウ</t>
    </rPh>
    <phoneticPr fontId="1"/>
  </si>
  <si>
    <t>旧個人年金</t>
    <rPh sb="0" eb="1">
      <t>キュウ</t>
    </rPh>
    <rPh sb="1" eb="3">
      <t>コジン</t>
    </rPh>
    <rPh sb="3" eb="5">
      <t>ネンキン</t>
    </rPh>
    <phoneticPr fontId="1"/>
  </si>
  <si>
    <t>生命保険</t>
    <rPh sb="0" eb="2">
      <t>セイメイ</t>
    </rPh>
    <rPh sb="2" eb="4">
      <t>ホケン</t>
    </rPh>
    <phoneticPr fontId="1"/>
  </si>
  <si>
    <t>個人年金</t>
    <rPh sb="0" eb="2">
      <t>コジン</t>
    </rPh>
    <rPh sb="2" eb="4">
      <t>ネンキン</t>
    </rPh>
    <phoneticPr fontId="1"/>
  </si>
  <si>
    <t>新＋旧</t>
    <rPh sb="0" eb="1">
      <t>シン</t>
    </rPh>
    <rPh sb="2" eb="3">
      <t>キュウ</t>
    </rPh>
    <phoneticPr fontId="1"/>
  </si>
  <si>
    <t>実際の控除額</t>
    <rPh sb="0" eb="2">
      <t>ジッサイ</t>
    </rPh>
    <rPh sb="3" eb="5">
      <t>コウジョ</t>
    </rPh>
    <rPh sb="5" eb="6">
      <t>ガク</t>
    </rPh>
    <phoneticPr fontId="1"/>
  </si>
  <si>
    <t>5,000円以下</t>
    <rPh sb="5" eb="8">
      <t>エンイカ</t>
    </rPh>
    <phoneticPr fontId="1"/>
  </si>
  <si>
    <t>5,001～15,000円以下</t>
    <rPh sb="12" eb="15">
      <t>エンイカ</t>
    </rPh>
    <phoneticPr fontId="1"/>
  </si>
  <si>
    <t>15,001円以上</t>
    <rPh sb="6" eb="7">
      <t>エン</t>
    </rPh>
    <rPh sb="7" eb="9">
      <t>イジョウ</t>
    </rPh>
    <phoneticPr fontId="1"/>
  </si>
  <si>
    <t>×</t>
    <phoneticPr fontId="1"/>
  </si>
  <si>
    <t>×</t>
    <phoneticPr fontId="1"/>
  </si>
  <si>
    <t>配偶者関係</t>
    <rPh sb="0" eb="3">
      <t>ハイグウシャ</t>
    </rPh>
    <rPh sb="3" eb="5">
      <t>カンケイ</t>
    </rPh>
    <phoneticPr fontId="1"/>
  </si>
  <si>
    <t>子あり</t>
    <rPh sb="0" eb="1">
      <t>コ</t>
    </rPh>
    <phoneticPr fontId="1"/>
  </si>
  <si>
    <t>子以外あり</t>
    <rPh sb="0" eb="1">
      <t>コ</t>
    </rPh>
    <rPh sb="1" eb="3">
      <t>イガイ</t>
    </rPh>
    <phoneticPr fontId="1"/>
  </si>
  <si>
    <t>扶養なし</t>
    <rPh sb="0" eb="2">
      <t>フヨウ</t>
    </rPh>
    <phoneticPr fontId="1"/>
  </si>
  <si>
    <t>死別</t>
    <rPh sb="0" eb="2">
      <t>シベツ</t>
    </rPh>
    <phoneticPr fontId="1"/>
  </si>
  <si>
    <t>離別</t>
    <rPh sb="0" eb="2">
      <t>リベツ</t>
    </rPh>
    <phoneticPr fontId="1"/>
  </si>
  <si>
    <t>未婚</t>
    <rPh sb="0" eb="2">
      <t>ミコン</t>
    </rPh>
    <phoneticPr fontId="1"/>
  </si>
  <si>
    <t>×</t>
    <phoneticPr fontId="1"/>
  </si>
  <si>
    <t>本人女性</t>
    <rPh sb="0" eb="2">
      <t>ホンニン</t>
    </rPh>
    <rPh sb="2" eb="4">
      <t>ジョセイ</t>
    </rPh>
    <phoneticPr fontId="1"/>
  </si>
  <si>
    <t>本人男性</t>
    <rPh sb="0" eb="2">
      <t>ホンニン</t>
    </rPh>
    <rPh sb="2" eb="4">
      <t>ダンセイ</t>
    </rPh>
    <phoneticPr fontId="1"/>
  </si>
  <si>
    <t>本人所得</t>
    <rPh sb="0" eb="2">
      <t>ホンニン</t>
    </rPh>
    <rPh sb="2" eb="4">
      <t>ショトク</t>
    </rPh>
    <phoneticPr fontId="1"/>
  </si>
  <si>
    <t>扶養親族</t>
    <rPh sb="0" eb="2">
      <t>フヨウ</t>
    </rPh>
    <rPh sb="2" eb="4">
      <t>シンゾク</t>
    </rPh>
    <phoneticPr fontId="1"/>
  </si>
  <si>
    <t>該当・非該当</t>
    <rPh sb="0" eb="2">
      <t>ガイトウ</t>
    </rPh>
    <rPh sb="3" eb="6">
      <t>ヒガイトウ</t>
    </rPh>
    <phoneticPr fontId="1"/>
  </si>
  <si>
    <t>勤労学生控除</t>
    <rPh sb="0" eb="2">
      <t>キンロウ</t>
    </rPh>
    <rPh sb="2" eb="4">
      <t>ガクセイ</t>
    </rPh>
    <rPh sb="4" eb="6">
      <t>コウジョ</t>
    </rPh>
    <phoneticPr fontId="1"/>
  </si>
  <si>
    <t>氏名Ⅰ</t>
    <rPh sb="0" eb="2">
      <t>シメイ</t>
    </rPh>
    <phoneticPr fontId="1"/>
  </si>
  <si>
    <t>氏名Ⅱ</t>
    <rPh sb="0" eb="2">
      <t>シメイ</t>
    </rPh>
    <phoneticPr fontId="1"/>
  </si>
  <si>
    <t>平成</t>
    <rPh sb="0" eb="2">
      <t>ヘイセイ</t>
    </rPh>
    <phoneticPr fontId="1"/>
  </si>
  <si>
    <t>昭和</t>
    <rPh sb="0" eb="2">
      <t>ショウワ</t>
    </rPh>
    <phoneticPr fontId="1"/>
  </si>
  <si>
    <t>大正</t>
    <rPh sb="0" eb="2">
      <t>タイショウ</t>
    </rPh>
    <phoneticPr fontId="1"/>
  </si>
  <si>
    <t>明治</t>
    <rPh sb="0" eb="2">
      <t>メイジ</t>
    </rPh>
    <phoneticPr fontId="1"/>
  </si>
  <si>
    <t>償却率</t>
    <rPh sb="0" eb="3">
      <t>ショウキャクリツ</t>
    </rPh>
    <phoneticPr fontId="1"/>
  </si>
  <si>
    <t>和暦</t>
    <rPh sb="0" eb="2">
      <t>ワレキ</t>
    </rPh>
    <phoneticPr fontId="1"/>
  </si>
  <si>
    <t>西暦</t>
    <rPh sb="0" eb="2">
      <t>セイレキ</t>
    </rPh>
    <phoneticPr fontId="1"/>
  </si>
  <si>
    <t>耐用年数</t>
    <rPh sb="0" eb="4">
      <t>タイヨウネンスウ</t>
    </rPh>
    <phoneticPr fontId="1"/>
  </si>
  <si>
    <t>定額法</t>
    <rPh sb="0" eb="2">
      <t>テイガク</t>
    </rPh>
    <rPh sb="2" eb="3">
      <t>ホウ</t>
    </rPh>
    <phoneticPr fontId="1"/>
  </si>
  <si>
    <t>旧定額法</t>
    <rPh sb="0" eb="1">
      <t>キュウ</t>
    </rPh>
    <rPh sb="1" eb="3">
      <t>テイガク</t>
    </rPh>
    <rPh sb="3" eb="4">
      <t>ホウ</t>
    </rPh>
    <phoneticPr fontId="1"/>
  </si>
  <si>
    <t>控除対象者有無</t>
    <rPh sb="0" eb="2">
      <t>コウジョ</t>
    </rPh>
    <rPh sb="2" eb="5">
      <t>タイショウシャ</t>
    </rPh>
    <rPh sb="5" eb="7">
      <t>ウム</t>
    </rPh>
    <phoneticPr fontId="1"/>
  </si>
  <si>
    <t>老人</t>
    <rPh sb="0" eb="2">
      <t>ロウジン</t>
    </rPh>
    <phoneticPr fontId="1"/>
  </si>
  <si>
    <t>本人</t>
    <rPh sb="0" eb="2">
      <t>ホンニン</t>
    </rPh>
    <phoneticPr fontId="1"/>
  </si>
  <si>
    <t>配偶者</t>
    <rPh sb="0" eb="3">
      <t>ハイグウシャ</t>
    </rPh>
    <phoneticPr fontId="1"/>
  </si>
  <si>
    <t>扶養者Ⅰ</t>
    <rPh sb="0" eb="2">
      <t>フヨウ</t>
    </rPh>
    <rPh sb="2" eb="3">
      <t>シャ</t>
    </rPh>
    <phoneticPr fontId="1"/>
  </si>
  <si>
    <t>扶養者Ⅱ</t>
    <rPh sb="0" eb="3">
      <t>フヨウシャ</t>
    </rPh>
    <phoneticPr fontId="1"/>
  </si>
  <si>
    <t>扶養者Ⅲ</t>
    <rPh sb="0" eb="3">
      <t>フヨウシャ</t>
    </rPh>
    <phoneticPr fontId="1"/>
  </si>
  <si>
    <t>16歳未満Ⅰ</t>
    <rPh sb="2" eb="5">
      <t>サイミマン</t>
    </rPh>
    <phoneticPr fontId="1"/>
  </si>
  <si>
    <t>16歳未満Ⅱ</t>
    <rPh sb="2" eb="5">
      <t>サイミマン</t>
    </rPh>
    <phoneticPr fontId="1"/>
  </si>
  <si>
    <t>16歳未満Ⅲ</t>
    <rPh sb="2" eb="5">
      <t>サイミマン</t>
    </rPh>
    <phoneticPr fontId="1"/>
  </si>
  <si>
    <t>新・旧
判定</t>
    <rPh sb="0" eb="1">
      <t>シン</t>
    </rPh>
    <rPh sb="2" eb="3">
      <t>キュウ</t>
    </rPh>
    <rPh sb="4" eb="6">
      <t>ハンテイ</t>
    </rPh>
    <phoneticPr fontId="1"/>
  </si>
  <si>
    <t>基礎金額</t>
    <rPh sb="0" eb="2">
      <t>キソ</t>
    </rPh>
    <rPh sb="2" eb="4">
      <t>キンガク</t>
    </rPh>
    <phoneticPr fontId="1"/>
  </si>
  <si>
    <t>前年未償却</t>
    <rPh sb="0" eb="5">
      <t>ゼンネンミショウキャク</t>
    </rPh>
    <phoneticPr fontId="1"/>
  </si>
  <si>
    <t>定額</t>
    <rPh sb="0" eb="2">
      <t>テイガク</t>
    </rPh>
    <phoneticPr fontId="1"/>
  </si>
  <si>
    <t>旧定額</t>
    <rPh sb="0" eb="1">
      <t>キュウ</t>
    </rPh>
    <rPh sb="1" eb="3">
      <t>テイガク</t>
    </rPh>
    <phoneticPr fontId="1"/>
  </si>
  <si>
    <t>均等</t>
    <rPh sb="0" eb="2">
      <t>キントウ</t>
    </rPh>
    <phoneticPr fontId="1"/>
  </si>
  <si>
    <t>前年なし</t>
    <rPh sb="0" eb="2">
      <t>ゼンネン</t>
    </rPh>
    <phoneticPr fontId="1"/>
  </si>
  <si>
    <t>償却最後</t>
    <rPh sb="0" eb="2">
      <t>ショウキャク</t>
    </rPh>
    <rPh sb="2" eb="4">
      <t>サイゴ</t>
    </rPh>
    <phoneticPr fontId="1"/>
  </si>
  <si>
    <t>営業例</t>
    <rPh sb="0" eb="2">
      <t>エイギョウ</t>
    </rPh>
    <rPh sb="2" eb="3">
      <t>レイ</t>
    </rPh>
    <phoneticPr fontId="1"/>
  </si>
  <si>
    <t>営業１</t>
    <rPh sb="0" eb="2">
      <t>エイギョウ</t>
    </rPh>
    <phoneticPr fontId="1"/>
  </si>
  <si>
    <t>営業２</t>
    <rPh sb="0" eb="2">
      <t>エイギョウ</t>
    </rPh>
    <phoneticPr fontId="1"/>
  </si>
  <si>
    <t>営業３</t>
    <rPh sb="0" eb="2">
      <t>エイギョウ</t>
    </rPh>
    <phoneticPr fontId="1"/>
  </si>
  <si>
    <t>営業４</t>
    <rPh sb="0" eb="2">
      <t>エイギョウ</t>
    </rPh>
    <phoneticPr fontId="1"/>
  </si>
  <si>
    <t>営業５</t>
    <rPh sb="0" eb="2">
      <t>エイギョウ</t>
    </rPh>
    <phoneticPr fontId="1"/>
  </si>
  <si>
    <t>営業６</t>
    <rPh sb="0" eb="2">
      <t>エイギョウ</t>
    </rPh>
    <phoneticPr fontId="1"/>
  </si>
  <si>
    <t>営業７</t>
    <rPh sb="0" eb="2">
      <t>エイギョウ</t>
    </rPh>
    <phoneticPr fontId="1"/>
  </si>
  <si>
    <t>営業８</t>
    <rPh sb="0" eb="2">
      <t>エイギョウ</t>
    </rPh>
    <phoneticPr fontId="1"/>
  </si>
  <si>
    <t>営業９</t>
    <rPh sb="0" eb="2">
      <t>エイギョウ</t>
    </rPh>
    <phoneticPr fontId="1"/>
  </si>
  <si>
    <t>農業例</t>
    <rPh sb="0" eb="2">
      <t>ノウギョウ</t>
    </rPh>
    <rPh sb="2" eb="3">
      <t>レイ</t>
    </rPh>
    <phoneticPr fontId="1"/>
  </si>
  <si>
    <t>農業１</t>
    <rPh sb="0" eb="2">
      <t>ノウギョウ</t>
    </rPh>
    <phoneticPr fontId="1"/>
  </si>
  <si>
    <t>農業２</t>
    <rPh sb="0" eb="2">
      <t>ノウギョウ</t>
    </rPh>
    <phoneticPr fontId="1"/>
  </si>
  <si>
    <t>農業３</t>
    <rPh sb="0" eb="2">
      <t>ノウギョウ</t>
    </rPh>
    <phoneticPr fontId="1"/>
  </si>
  <si>
    <t>農業４</t>
    <rPh sb="0" eb="2">
      <t>ノウギョウ</t>
    </rPh>
    <phoneticPr fontId="1"/>
  </si>
  <si>
    <t>農業５</t>
    <rPh sb="0" eb="2">
      <t>ノウギョウ</t>
    </rPh>
    <phoneticPr fontId="1"/>
  </si>
  <si>
    <t>農業６</t>
    <rPh sb="0" eb="2">
      <t>ノウギョウ</t>
    </rPh>
    <phoneticPr fontId="1"/>
  </si>
  <si>
    <t>農業７</t>
    <rPh sb="0" eb="2">
      <t>ノウギョウ</t>
    </rPh>
    <phoneticPr fontId="1"/>
  </si>
  <si>
    <t>農業８</t>
    <rPh sb="0" eb="2">
      <t>ノウギョウ</t>
    </rPh>
    <phoneticPr fontId="1"/>
  </si>
  <si>
    <t>農業９</t>
    <rPh sb="0" eb="2">
      <t>ノウギョウ</t>
    </rPh>
    <phoneticPr fontId="1"/>
  </si>
  <si>
    <t>不動産例</t>
    <rPh sb="0" eb="3">
      <t>フドウサン</t>
    </rPh>
    <rPh sb="3" eb="4">
      <t>レイ</t>
    </rPh>
    <phoneticPr fontId="1"/>
  </si>
  <si>
    <t>不動産１</t>
    <rPh sb="0" eb="3">
      <t>フドウサン</t>
    </rPh>
    <phoneticPr fontId="1"/>
  </si>
  <si>
    <t>不動産２</t>
    <rPh sb="0" eb="3">
      <t>フドウサン</t>
    </rPh>
    <phoneticPr fontId="1"/>
  </si>
  <si>
    <t>不動産３</t>
    <rPh sb="0" eb="3">
      <t>フドウサン</t>
    </rPh>
    <phoneticPr fontId="1"/>
  </si>
  <si>
    <t>不動産４</t>
    <rPh sb="0" eb="3">
      <t>フドウサン</t>
    </rPh>
    <phoneticPr fontId="1"/>
  </si>
  <si>
    <t>不動産５</t>
    <rPh sb="0" eb="3">
      <t>フドウサン</t>
    </rPh>
    <phoneticPr fontId="1"/>
  </si>
  <si>
    <t>不動産６</t>
    <rPh sb="0" eb="3">
      <t>フドウサン</t>
    </rPh>
    <phoneticPr fontId="1"/>
  </si>
  <si>
    <t>不動産７</t>
    <rPh sb="0" eb="3">
      <t>フドウサン</t>
    </rPh>
    <phoneticPr fontId="1"/>
  </si>
  <si>
    <t>西暦確認</t>
    <rPh sb="0" eb="2">
      <t>セイレキ</t>
    </rPh>
    <rPh sb="2" eb="4">
      <t>カクニン</t>
    </rPh>
    <phoneticPr fontId="1"/>
  </si>
  <si>
    <t>－</t>
    <phoneticPr fontId="1"/>
  </si>
  <si>
    <t>1/1時点の年齢</t>
    <rPh sb="3" eb="5">
      <t>ジテン</t>
    </rPh>
    <rPh sb="6" eb="8">
      <t>ネンレイ</t>
    </rPh>
    <phoneticPr fontId="1"/>
  </si>
  <si>
    <t>~</t>
    <phoneticPr fontId="1"/>
  </si>
  <si>
    <t>~9,000,000</t>
    <phoneticPr fontId="1"/>
  </si>
  <si>
    <t>9,000,001~9,500,000</t>
    <phoneticPr fontId="1"/>
  </si>
  <si>
    <t>9,500,001~10,000,000</t>
    <phoneticPr fontId="1"/>
  </si>
  <si>
    <t>控除対象者</t>
    <rPh sb="0" eb="2">
      <t>コウジョ</t>
    </rPh>
    <rPh sb="2" eb="5">
      <t>タイショウシャ</t>
    </rPh>
    <phoneticPr fontId="1"/>
  </si>
  <si>
    <t>老人対象者</t>
    <rPh sb="0" eb="2">
      <t>ロウジン</t>
    </rPh>
    <rPh sb="2" eb="5">
      <t>タイショウシャ</t>
    </rPh>
    <phoneticPr fontId="1"/>
  </si>
  <si>
    <t>配偶者所得</t>
    <rPh sb="0" eb="3">
      <t>ハイグウシャ</t>
    </rPh>
    <rPh sb="3" eb="5">
      <t>ショトク</t>
    </rPh>
    <phoneticPr fontId="1"/>
  </si>
  <si>
    <t>10,000,001~</t>
    <phoneticPr fontId="1"/>
  </si>
  <si>
    <t>損害金額</t>
  </si>
  <si>
    <t>保険金などで補てんされる金額</t>
  </si>
  <si>
    <t>差引損失額のうち災害関連支出の金額</t>
  </si>
  <si>
    <t>（A）損害金額－保険金などで補てんされる金額</t>
    <rPh sb="3" eb="5">
      <t>ソンガイ</t>
    </rPh>
    <rPh sb="5" eb="7">
      <t>キンガク</t>
    </rPh>
    <rPh sb="8" eb="11">
      <t>ホケンキン</t>
    </rPh>
    <rPh sb="14" eb="15">
      <t>ホ</t>
    </rPh>
    <rPh sb="20" eb="22">
      <t>キンガク</t>
    </rPh>
    <phoneticPr fontId="1"/>
  </si>
  <si>
    <t>支払った医療費</t>
    <rPh sb="0" eb="2">
      <t>シハラ</t>
    </rPh>
    <rPh sb="4" eb="7">
      <t>イリョウヒ</t>
    </rPh>
    <phoneticPr fontId="1"/>
  </si>
  <si>
    <t>差し引き</t>
    <rPh sb="0" eb="1">
      <t>サ</t>
    </rPh>
    <rPh sb="2" eb="3">
      <t>ヒ</t>
    </rPh>
    <phoneticPr fontId="1"/>
  </si>
  <si>
    <t>所得×５％</t>
    <rPh sb="0" eb="2">
      <t>ショトク</t>
    </rPh>
    <phoneticPr fontId="1"/>
  </si>
  <si>
    <t>医療費控除</t>
    <rPh sb="0" eb="3">
      <t>イリョウヒ</t>
    </rPh>
    <rPh sb="3" eb="5">
      <t>コウジョ</t>
    </rPh>
    <phoneticPr fontId="1"/>
  </si>
  <si>
    <t>セルフメディケーション</t>
    <phoneticPr fontId="1"/>
  </si>
  <si>
    <t>氏名Ⅲ</t>
    <rPh sb="0" eb="2">
      <t>シメイ</t>
    </rPh>
    <phoneticPr fontId="1"/>
  </si>
  <si>
    <t>年齢</t>
    <rPh sb="0" eb="2">
      <t>ネンレイ</t>
    </rPh>
    <phoneticPr fontId="1"/>
  </si>
  <si>
    <t>特定</t>
    <rPh sb="0" eb="2">
      <t>トクテイ</t>
    </rPh>
    <phoneticPr fontId="1"/>
  </si>
  <si>
    <t>一般</t>
    <rPh sb="0" eb="2">
      <t>イッパン</t>
    </rPh>
    <phoneticPr fontId="1"/>
  </si>
  <si>
    <t>老人</t>
    <rPh sb="0" eb="2">
      <t>ロウジン</t>
    </rPh>
    <phoneticPr fontId="1"/>
  </si>
  <si>
    <t>同居老親</t>
    <rPh sb="0" eb="2">
      <t>ドウキョ</t>
    </rPh>
    <rPh sb="2" eb="4">
      <t>ロウシン</t>
    </rPh>
    <phoneticPr fontId="1"/>
  </si>
  <si>
    <t>老親判定</t>
    <rPh sb="0" eb="2">
      <t>ロウシン</t>
    </rPh>
    <rPh sb="2" eb="4">
      <t>ハンテイ</t>
    </rPh>
    <phoneticPr fontId="1"/>
  </si>
  <si>
    <t>同居別居</t>
    <rPh sb="0" eb="2">
      <t>ドウキョ</t>
    </rPh>
    <rPh sb="2" eb="4">
      <t>ベッキョ</t>
    </rPh>
    <phoneticPr fontId="1"/>
  </si>
  <si>
    <t xml:space="preserve"> 給与所得及び公的年金等に係る所得以外の市･県民税の納税方法</t>
  </si>
  <si>
    <t>配当割額又は
株式等譲渡
所得割額の控除</t>
    <phoneticPr fontId="1"/>
  </si>
  <si>
    <t>配当割額控除</t>
    <rPh sb="0" eb="2">
      <t>ハイトウ</t>
    </rPh>
    <rPh sb="2" eb="3">
      <t>ワリ</t>
    </rPh>
    <rPh sb="3" eb="4">
      <t>ガク</t>
    </rPh>
    <rPh sb="4" eb="6">
      <t>コウジョ</t>
    </rPh>
    <phoneticPr fontId="1"/>
  </si>
  <si>
    <t>株式等譲渡所得割額控除額</t>
    <phoneticPr fontId="1"/>
  </si>
  <si>
    <t>　特定配当等に係る所得金額、特定株式等譲渡所得金額を総所得金額に含め、配当割額又は株式等譲渡所得割額の控除を受けようとする場合は、上記の各欄に配当割額及び株式等譲渡所得割額を入力し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31">
      <t>ソウショトクキンガク</t>
    </rPh>
    <rPh sb="32" eb="33">
      <t>フク</t>
    </rPh>
    <rPh sb="35" eb="37">
      <t>ハイトウ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7">
      <t>ジョウキ</t>
    </rPh>
    <rPh sb="68" eb="70">
      <t>カクラン</t>
    </rPh>
    <rPh sb="71" eb="73">
      <t>ハイトウ</t>
    </rPh>
    <rPh sb="73" eb="74">
      <t>ワリ</t>
    </rPh>
    <rPh sb="74" eb="75">
      <t>ガク</t>
    </rPh>
    <rPh sb="75" eb="76">
      <t>オヨ</t>
    </rPh>
    <rPh sb="77" eb="84">
      <t>カブシキトウジョウトショトク</t>
    </rPh>
    <rPh sb="84" eb="85">
      <t>ワリ</t>
    </rPh>
    <rPh sb="85" eb="86">
      <t>ガク</t>
    </rPh>
    <rPh sb="87" eb="89">
      <t>ニュウリョク</t>
    </rPh>
    <phoneticPr fontId="1"/>
  </si>
  <si>
    <t>上場株式等の配当に係る市民税・県民税の課税方法</t>
    <rPh sb="0" eb="2">
      <t>ジョウジョウ</t>
    </rPh>
    <rPh sb="2" eb="4">
      <t>カブシキ</t>
    </rPh>
    <rPh sb="4" eb="5">
      <t>トウ</t>
    </rPh>
    <rPh sb="6" eb="8">
      <t>ハイトウ</t>
    </rPh>
    <rPh sb="9" eb="10">
      <t>カカ</t>
    </rPh>
    <rPh sb="11" eb="14">
      <t>シミンゼイ</t>
    </rPh>
    <rPh sb="15" eb="18">
      <t>ケンミンゼイ</t>
    </rPh>
    <rPh sb="19" eb="21">
      <t>カゼイ</t>
    </rPh>
    <rPh sb="21" eb="23">
      <t>ホウホウ</t>
    </rPh>
    <phoneticPr fontId="1"/>
  </si>
  <si>
    <t>住民税で申告する金額</t>
    <rPh sb="0" eb="3">
      <t>ジュウミンゼイ</t>
    </rPh>
    <rPh sb="4" eb="6">
      <t>シンコク</t>
    </rPh>
    <rPh sb="8" eb="10">
      <t>キンガク</t>
    </rPh>
    <phoneticPr fontId="1"/>
  </si>
  <si>
    <t>上場株式等の譲渡所得等に係る市民税・県民税の課税方法</t>
    <rPh sb="0" eb="2">
      <t>ジョウジョウ</t>
    </rPh>
    <rPh sb="2" eb="4">
      <t>カブシキ</t>
    </rPh>
    <rPh sb="4" eb="5">
      <t>トウ</t>
    </rPh>
    <rPh sb="6" eb="8">
      <t>ジョウト</t>
    </rPh>
    <rPh sb="8" eb="10">
      <t>ショトク</t>
    </rPh>
    <rPh sb="10" eb="11">
      <t>ナド</t>
    </rPh>
    <rPh sb="12" eb="13">
      <t>カカ</t>
    </rPh>
    <rPh sb="14" eb="17">
      <t>シミンゼイ</t>
    </rPh>
    <rPh sb="18" eb="21">
      <t>ケンミンゼイ</t>
    </rPh>
    <rPh sb="22" eb="24">
      <t>カゼイ</t>
    </rPh>
    <rPh sb="24" eb="26">
      <t>ホウホウ</t>
    </rPh>
    <phoneticPr fontId="1"/>
  </si>
  <si>
    <t>寄附金
税額控除</t>
    <rPh sb="0" eb="3">
      <t>キフキン</t>
    </rPh>
    <rPh sb="4" eb="6">
      <t>ゼイガク</t>
    </rPh>
    <rPh sb="6" eb="8">
      <t>コウジョ</t>
    </rPh>
    <phoneticPr fontId="1"/>
  </si>
  <si>
    <t>都道府県、市区町村分(ふるさと寄附金等）</t>
    <rPh sb="0" eb="4">
      <t>トドウフケン</t>
    </rPh>
    <rPh sb="5" eb="7">
      <t>シク</t>
    </rPh>
    <rPh sb="7" eb="9">
      <t>チョウソン</t>
    </rPh>
    <rPh sb="9" eb="10">
      <t>ブン</t>
    </rPh>
    <rPh sb="15" eb="18">
      <t>キフキン</t>
    </rPh>
    <rPh sb="18" eb="19">
      <t>トウ</t>
    </rPh>
    <phoneticPr fontId="1"/>
  </si>
  <si>
    <t>住所地の共同募金会、日赤支部分</t>
    <rPh sb="0" eb="2">
      <t>ジュウショ</t>
    </rPh>
    <rPh sb="2" eb="3">
      <t>チ</t>
    </rPh>
    <rPh sb="4" eb="6">
      <t>キョウドウ</t>
    </rPh>
    <rPh sb="6" eb="8">
      <t>ボキン</t>
    </rPh>
    <rPh sb="8" eb="9">
      <t>カイ</t>
    </rPh>
    <rPh sb="10" eb="12">
      <t>ニッセキ</t>
    </rPh>
    <rPh sb="12" eb="14">
      <t>シブ</t>
    </rPh>
    <rPh sb="14" eb="15">
      <t>ブン</t>
    </rPh>
    <phoneticPr fontId="1"/>
  </si>
  <si>
    <t>条例指定分（都道府県）</t>
    <rPh sb="0" eb="2">
      <t>ジョウレイ</t>
    </rPh>
    <rPh sb="2" eb="4">
      <t>シテイ</t>
    </rPh>
    <rPh sb="4" eb="5">
      <t>ブン</t>
    </rPh>
    <rPh sb="6" eb="10">
      <t>トドウフケン</t>
    </rPh>
    <phoneticPr fontId="1"/>
  </si>
  <si>
    <t>条例指定分（市区町村）</t>
    <rPh sb="0" eb="2">
      <t>ジョウレイ</t>
    </rPh>
    <rPh sb="2" eb="4">
      <t>シテイ</t>
    </rPh>
    <rPh sb="4" eb="5">
      <t>ブン</t>
    </rPh>
    <rPh sb="6" eb="10">
      <t>シクチョウソン</t>
    </rPh>
    <phoneticPr fontId="1"/>
  </si>
  <si>
    <t>※寄付した金額を入力してください。</t>
    <rPh sb="1" eb="3">
      <t>キフ</t>
    </rPh>
    <rPh sb="5" eb="7">
      <t>キンガク</t>
    </rPh>
    <rPh sb="8" eb="10">
      <t>ニュウリョク</t>
    </rPh>
    <phoneticPr fontId="1"/>
  </si>
  <si>
    <t>夫の生死が不明</t>
  </si>
  <si>
    <t>寡婦</t>
    <rPh sb="0" eb="2">
      <t>カフ</t>
    </rPh>
    <phoneticPr fontId="1"/>
  </si>
  <si>
    <t>妻の生死が不明</t>
  </si>
  <si>
    <t>夫が未帰還</t>
  </si>
  <si>
    <t>妻が未帰還</t>
  </si>
  <si>
    <t>16歳未満扶養</t>
    <rPh sb="2" eb="3">
      <t>サイ</t>
    </rPh>
    <rPh sb="3" eb="5">
      <t>ミマン</t>
    </rPh>
    <rPh sb="5" eb="7">
      <t>フヨウ</t>
    </rPh>
    <phoneticPr fontId="1"/>
  </si>
  <si>
    <t>続柄</t>
    <rPh sb="0" eb="2">
      <t>ツヅキガラ</t>
    </rPh>
    <phoneticPr fontId="1"/>
  </si>
  <si>
    <t>子あり</t>
    <rPh sb="0" eb="1">
      <t>コ</t>
    </rPh>
    <phoneticPr fontId="1"/>
  </si>
  <si>
    <t>ひとり親</t>
    <rPh sb="3" eb="4">
      <t>オヤ</t>
    </rPh>
    <phoneticPr fontId="1"/>
  </si>
  <si>
    <t>印</t>
    <rPh sb="0" eb="1">
      <t>イン</t>
    </rPh>
    <phoneticPr fontId="1"/>
  </si>
  <si>
    <t>業務</t>
    <rPh sb="0" eb="2">
      <t>ギョウム</t>
    </rPh>
    <phoneticPr fontId="1"/>
  </si>
  <si>
    <t>㋗</t>
    <phoneticPr fontId="1"/>
  </si>
  <si>
    <t>㋘</t>
    <phoneticPr fontId="1"/>
  </si>
  <si>
    <t>㋚</t>
    <phoneticPr fontId="1"/>
  </si>
  <si>
    <t>㋛</t>
    <phoneticPr fontId="1"/>
  </si>
  <si>
    <t>⑥</t>
    <phoneticPr fontId="1"/>
  </si>
  <si>
    <t>⑦</t>
    <phoneticPr fontId="1"/>
  </si>
  <si>
    <t>⑨</t>
    <phoneticPr fontId="1"/>
  </si>
  <si>
    <t>⑩</t>
    <phoneticPr fontId="1"/>
  </si>
  <si>
    <t>⑮</t>
    <phoneticPr fontId="1"/>
  </si>
  <si>
    <t>⑯</t>
    <phoneticPr fontId="1"/>
  </si>
  <si>
    <t>㉑</t>
    <phoneticPr fontId="1"/>
  </si>
  <si>
    <t>㉓</t>
    <phoneticPr fontId="1"/>
  </si>
  <si>
    <t>㋕給与</t>
    <rPh sb="1" eb="3">
      <t>キュウヨ</t>
    </rPh>
    <phoneticPr fontId="1"/>
  </si>
  <si>
    <t>~</t>
    <phoneticPr fontId="1"/>
  </si>
  <si>
    <t>㋖公的年金</t>
    <rPh sb="1" eb="3">
      <t>コウテキ</t>
    </rPh>
    <rPh sb="3" eb="5">
      <t>ネンキン</t>
    </rPh>
    <phoneticPr fontId="1"/>
  </si>
  <si>
    <t>所得金額調整控除</t>
    <rPh sb="0" eb="2">
      <t>ショトク</t>
    </rPh>
    <rPh sb="2" eb="4">
      <t>キンガク</t>
    </rPh>
    <rPh sb="4" eb="6">
      <t>チョウセイ</t>
    </rPh>
    <rPh sb="6" eb="8">
      <t>コウジョ</t>
    </rPh>
    <phoneticPr fontId="1"/>
  </si>
  <si>
    <t>①営業</t>
    <rPh sb="1" eb="3">
      <t>エイギョウ</t>
    </rPh>
    <phoneticPr fontId="1"/>
  </si>
  <si>
    <t>②農業</t>
    <rPh sb="1" eb="3">
      <t>ノウギョウ</t>
    </rPh>
    <phoneticPr fontId="1"/>
  </si>
  <si>
    <t>③不動産</t>
    <rPh sb="1" eb="3">
      <t>フドウ</t>
    </rPh>
    <rPh sb="3" eb="4">
      <t>サン</t>
    </rPh>
    <phoneticPr fontId="1"/>
  </si>
  <si>
    <t>④利子</t>
    <rPh sb="1" eb="3">
      <t>リシ</t>
    </rPh>
    <phoneticPr fontId="1"/>
  </si>
  <si>
    <t>⑤配当</t>
    <rPh sb="1" eb="3">
      <t>ハイトウ</t>
    </rPh>
    <phoneticPr fontId="1"/>
  </si>
  <si>
    <t>⑥給与</t>
    <rPh sb="1" eb="3">
      <t>キュウヨ</t>
    </rPh>
    <phoneticPr fontId="1"/>
  </si>
  <si>
    <t>⑦公的年金</t>
    <rPh sb="1" eb="3">
      <t>コウテキ</t>
    </rPh>
    <rPh sb="3" eb="5">
      <t>ネンキン</t>
    </rPh>
    <phoneticPr fontId="1"/>
  </si>
  <si>
    <t>⑧業務</t>
    <rPh sb="1" eb="3">
      <t>ギョウム</t>
    </rPh>
    <phoneticPr fontId="1"/>
  </si>
  <si>
    <t>⑨その他雑</t>
    <rPh sb="3" eb="4">
      <t>タ</t>
    </rPh>
    <rPh sb="4" eb="5">
      <t>ザツ</t>
    </rPh>
    <phoneticPr fontId="1"/>
  </si>
  <si>
    <t>⑪総合譲渡・一時</t>
    <rPh sb="1" eb="3">
      <t>ソウゴウ</t>
    </rPh>
    <rPh sb="3" eb="5">
      <t>ジョウト</t>
    </rPh>
    <rPh sb="6" eb="8">
      <t>イチジ</t>
    </rPh>
    <phoneticPr fontId="1"/>
  </si>
  <si>
    <t>⑦雑所得（公的年金等）</t>
    <rPh sb="9" eb="10">
      <t>トウ</t>
    </rPh>
    <phoneticPr fontId="1"/>
  </si>
  <si>
    <t>⑦雑所得（業務）</t>
    <rPh sb="5" eb="7">
      <t>ギョウム</t>
    </rPh>
    <phoneticPr fontId="1"/>
  </si>
  <si>
    <t>⑦雑所得（その他雑）</t>
    <rPh sb="7" eb="8">
      <t>タ</t>
    </rPh>
    <rPh sb="8" eb="9">
      <t>ザツ</t>
    </rPh>
    <phoneticPr fontId="1"/>
  </si>
  <si>
    <t>Ⅰ65歳以上</t>
    <rPh sb="3" eb="6">
      <t>サイイジョウ</t>
    </rPh>
    <phoneticPr fontId="1"/>
  </si>
  <si>
    <t>Ⅱ65歳未満</t>
    <rPh sb="3" eb="6">
      <t>サイミマン</t>
    </rPh>
    <phoneticPr fontId="1"/>
  </si>
  <si>
    <t>0~10000000A</t>
  </si>
  <si>
    <t>A</t>
  </si>
  <si>
    <t>①A－総所得金額等の合計額×10％</t>
    <rPh sb="3" eb="6">
      <t>ソウショトク</t>
    </rPh>
    <rPh sb="6" eb="8">
      <t>キンガク</t>
    </rPh>
    <rPh sb="8" eb="9">
      <t>トウ</t>
    </rPh>
    <rPh sb="10" eb="12">
      <t>ゴウケイ</t>
    </rPh>
    <rPh sb="12" eb="13">
      <t>ガク</t>
    </rPh>
    <phoneticPr fontId="1"/>
  </si>
  <si>
    <t>②Aのうち災害関連支出の金額ー５万円</t>
    <rPh sb="5" eb="7">
      <t>サイガイ</t>
    </rPh>
    <rPh sb="7" eb="9">
      <t>カンレン</t>
    </rPh>
    <rPh sb="9" eb="11">
      <t>シシュツ</t>
    </rPh>
    <rPh sb="12" eb="14">
      <t>キンガク</t>
    </rPh>
    <rPh sb="16" eb="18">
      <t>マンエン</t>
    </rPh>
    <phoneticPr fontId="1"/>
  </si>
  <si>
    <t>10000001~20000000B</t>
  </si>
  <si>
    <t>B</t>
  </si>
  <si>
    <t>20000001~C</t>
  </si>
  <si>
    <t>C</t>
  </si>
  <si>
    <t>（年金以外）</t>
    <rPh sb="1" eb="3">
      <t>ネンキン</t>
    </rPh>
    <rPh sb="3" eb="5">
      <t>イガイ</t>
    </rPh>
    <phoneticPr fontId="1"/>
  </si>
  <si>
    <t>⑰,⑱</t>
    <phoneticPr fontId="1"/>
  </si>
  <si>
    <t>⑲,⑳</t>
    <phoneticPr fontId="1"/>
  </si>
  <si>
    <t>㉒</t>
    <phoneticPr fontId="1"/>
  </si>
  <si>
    <t>㉕</t>
    <phoneticPr fontId="1"/>
  </si>
  <si>
    <t>㉖</t>
    <phoneticPr fontId="1"/>
  </si>
  <si>
    <t>㉗</t>
    <phoneticPr fontId="1"/>
  </si>
  <si>
    <t>㉘</t>
    <phoneticPr fontId="1"/>
  </si>
  <si>
    <t>寡婦・ひとり親控除</t>
    <rPh sb="0" eb="2">
      <t>カフ</t>
    </rPh>
    <rPh sb="6" eb="7">
      <t>オヤ</t>
    </rPh>
    <rPh sb="7" eb="9">
      <t>コウジョ</t>
    </rPh>
    <phoneticPr fontId="1"/>
  </si>
  <si>
    <t>⑬から㉔までの計</t>
    <rPh sb="7" eb="8">
      <t>ケイ</t>
    </rPh>
    <phoneticPr fontId="1"/>
  </si>
  <si>
    <t>合計(㉕＋㉖＋㉗)</t>
    <rPh sb="0" eb="2">
      <t>ゴウケイ</t>
    </rPh>
    <phoneticPr fontId="1"/>
  </si>
  <si>
    <t>合計(⑦＋⑧＋⑨)</t>
    <rPh sb="0" eb="2">
      <t>ゴウケイ</t>
    </rPh>
    <phoneticPr fontId="1"/>
  </si>
  <si>
    <t>㉔基礎控除</t>
    <rPh sb="1" eb="3">
      <t>キソ</t>
    </rPh>
    <rPh sb="3" eb="5">
      <t>コウジョ</t>
    </rPh>
    <phoneticPr fontId="1"/>
  </si>
  <si>
    <t>⑮生命保険料控除</t>
    <rPh sb="1" eb="3">
      <t>セイメイ</t>
    </rPh>
    <rPh sb="3" eb="6">
      <t>ホケンリョウ</t>
    </rPh>
    <rPh sb="6" eb="8">
      <t>コウジョ</t>
    </rPh>
    <phoneticPr fontId="1"/>
  </si>
  <si>
    <t>⑯地震保険料控除</t>
    <rPh sb="1" eb="3">
      <t>ジシン</t>
    </rPh>
    <rPh sb="3" eb="6">
      <t>ホケンリョウ</t>
    </rPh>
    <rPh sb="6" eb="8">
      <t>コウジョ</t>
    </rPh>
    <phoneticPr fontId="1"/>
  </si>
  <si>
    <t>⑰、⑱ひとり親控除・寡婦控除</t>
    <rPh sb="6" eb="7">
      <t>オヤ</t>
    </rPh>
    <rPh sb="7" eb="9">
      <t>コウジョ</t>
    </rPh>
    <rPh sb="10" eb="12">
      <t>カフ</t>
    </rPh>
    <rPh sb="12" eb="14">
      <t>コウジョ</t>
    </rPh>
    <phoneticPr fontId="1"/>
  </si>
  <si>
    <t>⑲勤労学生控除</t>
    <rPh sb="1" eb="3">
      <t>キンロウ</t>
    </rPh>
    <rPh sb="3" eb="5">
      <t>ガクセイ</t>
    </rPh>
    <rPh sb="5" eb="7">
      <t>コウジョ</t>
    </rPh>
    <phoneticPr fontId="1"/>
  </si>
  <si>
    <t>⑳障害者控除</t>
    <rPh sb="1" eb="4">
      <t>ショウガイシャ</t>
    </rPh>
    <rPh sb="4" eb="6">
      <t>コウジョ</t>
    </rPh>
    <phoneticPr fontId="1"/>
  </si>
  <si>
    <t>㉑配偶者控除</t>
    <rPh sb="1" eb="4">
      <t>ハイグウシャ</t>
    </rPh>
    <rPh sb="4" eb="6">
      <t>コウジョ</t>
    </rPh>
    <phoneticPr fontId="1"/>
  </si>
  <si>
    <t>㉒配偶者特別控除</t>
    <rPh sb="1" eb="4">
      <t>ハイグウシャ</t>
    </rPh>
    <rPh sb="4" eb="6">
      <t>トクベツ</t>
    </rPh>
    <rPh sb="6" eb="8">
      <t>コウジョ</t>
    </rPh>
    <phoneticPr fontId="1"/>
  </si>
  <si>
    <t>㉓扶養控除</t>
    <rPh sb="1" eb="3">
      <t>フヨウ</t>
    </rPh>
    <rPh sb="3" eb="5">
      <t>コウジョ</t>
    </rPh>
    <phoneticPr fontId="1"/>
  </si>
  <si>
    <t>㉖雑損控除</t>
    <rPh sb="1" eb="3">
      <t>ザッソン</t>
    </rPh>
    <rPh sb="3" eb="5">
      <t>コウジョ</t>
    </rPh>
    <phoneticPr fontId="1"/>
  </si>
  <si>
    <t>㉗医療費控除</t>
    <rPh sb="1" eb="4">
      <t>イリョウヒ</t>
    </rPh>
    <rPh sb="4" eb="6">
      <t>コウジョ</t>
    </rPh>
    <phoneticPr fontId="1"/>
  </si>
  <si>
    <t>24,000,000以下</t>
    <rPh sb="10" eb="12">
      <t>イカ</t>
    </rPh>
    <phoneticPr fontId="1"/>
  </si>
  <si>
    <t>24,500,000以下</t>
    <rPh sb="10" eb="12">
      <t>イカ</t>
    </rPh>
    <phoneticPr fontId="1"/>
  </si>
  <si>
    <t>25,000,000以下</t>
    <rPh sb="10" eb="12">
      <t>イカ</t>
    </rPh>
    <phoneticPr fontId="1"/>
  </si>
  <si>
    <t>25,000,000超え</t>
    <rPh sb="10" eb="11">
      <t>コ</t>
    </rPh>
    <phoneticPr fontId="1"/>
  </si>
  <si>
    <t>寡婦控除</t>
    <rPh sb="0" eb="2">
      <t>カフ</t>
    </rPh>
    <rPh sb="2" eb="4">
      <t>コウジョ</t>
    </rPh>
    <phoneticPr fontId="1"/>
  </si>
  <si>
    <t>ひとり親</t>
    <rPh sb="3" eb="4">
      <t>オヤ</t>
    </rPh>
    <phoneticPr fontId="1"/>
  </si>
  <si>
    <t>控除</t>
    <rPh sb="0" eb="2">
      <t>コウジョ</t>
    </rPh>
    <phoneticPr fontId="1"/>
  </si>
  <si>
    <t>⑱</t>
    <phoneticPr fontId="1"/>
  </si>
  <si>
    <t>収入がなかった方は、下の該当欄に入力し、申告書様式を印刷してください。</t>
    <rPh sb="0" eb="2">
      <t>シュウニュウ</t>
    </rPh>
    <rPh sb="7" eb="8">
      <t>カタ</t>
    </rPh>
    <rPh sb="10" eb="11">
      <t>シタ</t>
    </rPh>
    <rPh sb="12" eb="14">
      <t>ガイトウ</t>
    </rPh>
    <rPh sb="14" eb="15">
      <t>ラン</t>
    </rPh>
    <rPh sb="16" eb="18">
      <t>ニュウリョク</t>
    </rPh>
    <rPh sb="20" eb="23">
      <t>シンコクショ</t>
    </rPh>
    <rPh sb="23" eb="25">
      <t>ヨウシキ</t>
    </rPh>
    <rPh sb="26" eb="28">
      <t>インサツ</t>
    </rPh>
    <phoneticPr fontId="1"/>
  </si>
  <si>
    <t>収入</t>
    <rPh sb="0" eb="2">
      <t>シュウニュウ</t>
    </rPh>
    <phoneticPr fontId="1"/>
  </si>
  <si>
    <t>所得金額調整控除</t>
    <rPh sb="0" eb="2">
      <t>ショトク</t>
    </rPh>
    <rPh sb="2" eb="4">
      <t>キンガク</t>
    </rPh>
    <rPh sb="4" eb="6">
      <t>チョウセイ</t>
    </rPh>
    <rPh sb="6" eb="8">
      <t>コウジョ</t>
    </rPh>
    <phoneticPr fontId="1"/>
  </si>
  <si>
    <t>（２）</t>
    <phoneticPr fontId="1"/>
  </si>
  <si>
    <t>本人特障</t>
    <rPh sb="0" eb="2">
      <t>ホンニン</t>
    </rPh>
    <rPh sb="2" eb="3">
      <t>トク</t>
    </rPh>
    <rPh sb="3" eb="4">
      <t>ショウ</t>
    </rPh>
    <phoneticPr fontId="1"/>
  </si>
  <si>
    <t>23未満の扶養</t>
    <rPh sb="2" eb="4">
      <t>ミマン</t>
    </rPh>
    <rPh sb="5" eb="7">
      <t>フヨウ</t>
    </rPh>
    <phoneticPr fontId="1"/>
  </si>
  <si>
    <t>特障扶養</t>
    <rPh sb="0" eb="1">
      <t>トク</t>
    </rPh>
    <rPh sb="1" eb="2">
      <t>ショウ</t>
    </rPh>
    <rPh sb="2" eb="4">
      <t>フヨウ</t>
    </rPh>
    <phoneticPr fontId="1"/>
  </si>
  <si>
    <t>給与収入850万円超</t>
    <rPh sb="0" eb="2">
      <t>キュウヨ</t>
    </rPh>
    <rPh sb="2" eb="4">
      <t>シュウニュウ</t>
    </rPh>
    <rPh sb="7" eb="9">
      <t>マンエン</t>
    </rPh>
    <rPh sb="9" eb="10">
      <t>チョウ</t>
    </rPh>
    <phoneticPr fontId="1"/>
  </si>
  <si>
    <t>【選択する場合は○にしてください】</t>
  </si>
  <si>
    <t>業務所得計</t>
    <rPh sb="0" eb="2">
      <t>ギョウム</t>
    </rPh>
    <rPh sb="2" eb="4">
      <t>ショトク</t>
    </rPh>
    <rPh sb="4" eb="5">
      <t>ケイ</t>
    </rPh>
    <phoneticPr fontId="1"/>
  </si>
  <si>
    <t>配偶者</t>
    <rPh sb="0" eb="3">
      <t>ハイグウシャ</t>
    </rPh>
    <phoneticPr fontId="1"/>
  </si>
  <si>
    <t>扶養①</t>
    <rPh sb="0" eb="2">
      <t>フヨウ</t>
    </rPh>
    <phoneticPr fontId="1"/>
  </si>
  <si>
    <t>扶養②</t>
    <rPh sb="0" eb="2">
      <t>フヨウ</t>
    </rPh>
    <phoneticPr fontId="1"/>
  </si>
  <si>
    <t>扶養③</t>
    <rPh sb="0" eb="2">
      <t>フヨウ</t>
    </rPh>
    <phoneticPr fontId="1"/>
  </si>
  <si>
    <t>障害の程度</t>
  </si>
  <si>
    <t>年少扶養①</t>
    <rPh sb="0" eb="2">
      <t>ネンショウ</t>
    </rPh>
    <rPh sb="2" eb="4">
      <t>フヨウ</t>
    </rPh>
    <phoneticPr fontId="1"/>
  </si>
  <si>
    <t>年少扶養②</t>
    <rPh sb="0" eb="2">
      <t>ネンショウ</t>
    </rPh>
    <rPh sb="2" eb="4">
      <t>フヨウ</t>
    </rPh>
    <phoneticPr fontId="1"/>
  </si>
  <si>
    <t>年少扶養③</t>
    <rPh sb="0" eb="2">
      <t>ネンショウ</t>
    </rPh>
    <rPh sb="2" eb="4">
      <t>フヨウ</t>
    </rPh>
    <phoneticPr fontId="1"/>
  </si>
  <si>
    <t>同居</t>
    <rPh sb="0" eb="2">
      <t>ドウキョ</t>
    </rPh>
    <phoneticPr fontId="1"/>
  </si>
  <si>
    <t>控除額</t>
    <rPh sb="0" eb="2">
      <t>コウジョ</t>
    </rPh>
    <rPh sb="2" eb="3">
      <t>ガク</t>
    </rPh>
    <phoneticPr fontId="1"/>
  </si>
  <si>
    <t>該当する方を選択してください</t>
    <rPh sb="0" eb="2">
      <t>ガイトウ</t>
    </rPh>
    <rPh sb="4" eb="5">
      <t>ホウ</t>
    </rPh>
    <rPh sb="6" eb="8">
      <t>センタク</t>
    </rPh>
    <phoneticPr fontId="1"/>
  </si>
  <si>
    <t xml:space="preserve">
雑損控除</t>
    <rPh sb="1" eb="3">
      <t>ザッソン</t>
    </rPh>
    <rPh sb="3" eb="5">
      <t>コウジョ</t>
    </rPh>
    <phoneticPr fontId="1"/>
  </si>
  <si>
    <t>セルフメディケーション
税制を選択する</t>
    <rPh sb="12" eb="14">
      <t>ゼイセイ</t>
    </rPh>
    <rPh sb="15" eb="17">
      <t>センタク</t>
    </rPh>
    <phoneticPr fontId="1"/>
  </si>
  <si>
    <t>生命保険料
控除</t>
    <rPh sb="0" eb="2">
      <t>セイメイ</t>
    </rPh>
    <rPh sb="2" eb="5">
      <t>ホケンリョウ</t>
    </rPh>
    <rPh sb="6" eb="8">
      <t>コウジョ</t>
    </rPh>
    <phoneticPr fontId="1"/>
  </si>
  <si>
    <t xml:space="preserve">
医療費控除</t>
    <rPh sb="1" eb="4">
      <t>イリョウヒ</t>
    </rPh>
    <rPh sb="4" eb="6">
      <t>コウジョ</t>
    </rPh>
    <phoneticPr fontId="1"/>
  </si>
  <si>
    <t>勤労学生
控除</t>
    <rPh sb="0" eb="2">
      <t>キンロウ</t>
    </rPh>
    <rPh sb="2" eb="4">
      <t>ガクセイ</t>
    </rPh>
    <rPh sb="5" eb="7">
      <t>コウジョ</t>
    </rPh>
    <phoneticPr fontId="1"/>
  </si>
  <si>
    <t>扶養者に関する控除</t>
    <rPh sb="0" eb="2">
      <t>フヨウ</t>
    </rPh>
    <rPh sb="2" eb="3">
      <t>シャ</t>
    </rPh>
    <rPh sb="4" eb="5">
      <t>カン</t>
    </rPh>
    <rPh sb="7" eb="9">
      <t>コウジョ</t>
    </rPh>
    <phoneticPr fontId="1"/>
  </si>
  <si>
    <t>（１）</t>
    <phoneticPr fontId="1"/>
  </si>
  <si>
    <t>氏名</t>
    <rPh sb="0" eb="2">
      <t>シメイ</t>
    </rPh>
    <phoneticPr fontId="1"/>
  </si>
  <si>
    <t>個人番号</t>
    <rPh sb="0" eb="2">
      <t>コジン</t>
    </rPh>
    <rPh sb="2" eb="4">
      <t>バンゴウ</t>
    </rPh>
    <phoneticPr fontId="1"/>
  </si>
  <si>
    <t>⑬
社会保険料
控除</t>
    <rPh sb="2" eb="4">
      <t>シャカイ</t>
    </rPh>
    <rPh sb="4" eb="7">
      <t>ホケンリョウ</t>
    </rPh>
    <rPh sb="8" eb="10">
      <t>コウジョ</t>
    </rPh>
    <phoneticPr fontId="1"/>
  </si>
  <si>
    <t>⑮
生命保険料
控除</t>
    <rPh sb="2" eb="4">
      <t>セイメイ</t>
    </rPh>
    <phoneticPr fontId="1"/>
  </si>
  <si>
    <t>⑯
地震保険料
控除</t>
    <rPh sb="2" eb="4">
      <t>ジシン</t>
    </rPh>
    <phoneticPr fontId="1"/>
  </si>
  <si>
    <r>
      <t xml:space="preserve">⑰,⑱,⑲
</t>
    </r>
    <r>
      <rPr>
        <sz val="6"/>
        <color theme="1"/>
        <rFont val="ＭＳ ゴシック"/>
        <family val="3"/>
        <charset val="128"/>
      </rPr>
      <t>寡婦･ひとり親・</t>
    </r>
    <r>
      <rPr>
        <sz val="6.5"/>
        <color theme="1"/>
        <rFont val="ＭＳ ゴシック"/>
        <family val="3"/>
        <charset val="128"/>
      </rPr>
      <t xml:space="preserve">
勤労学生控除</t>
    </r>
    <rPh sb="6" eb="8">
      <t>カフ</t>
    </rPh>
    <rPh sb="12" eb="13">
      <t>オヤ</t>
    </rPh>
    <rPh sb="15" eb="17">
      <t>キンロウ</t>
    </rPh>
    <rPh sb="17" eb="19">
      <t>ガクセイ</t>
    </rPh>
    <phoneticPr fontId="1"/>
  </si>
  <si>
    <t>⑳
障害者控除</t>
    <rPh sb="2" eb="5">
      <t>ショウガイシャ</t>
    </rPh>
    <phoneticPr fontId="1"/>
  </si>
  <si>
    <r>
      <t xml:space="preserve">㉑,㉒
配偶者控除
</t>
    </r>
    <r>
      <rPr>
        <sz val="5.5"/>
        <color theme="1"/>
        <rFont val="ＭＳ ゴシック"/>
        <family val="3"/>
        <charset val="128"/>
      </rPr>
      <t xml:space="preserve">配偶者特別控除
</t>
    </r>
    <r>
      <rPr>
        <sz val="4.5"/>
        <color theme="1"/>
        <rFont val="ＭＳ ゴシック"/>
        <family val="3"/>
        <charset val="128"/>
      </rPr>
      <t>(同一世計配偶者)</t>
    </r>
    <rPh sb="4" eb="7">
      <t>ハイグウシャ</t>
    </rPh>
    <rPh sb="7" eb="9">
      <t>コウジョ</t>
    </rPh>
    <rPh sb="10" eb="13">
      <t>ハイグウシャ</t>
    </rPh>
    <rPh sb="13" eb="15">
      <t>トクベツ</t>
    </rPh>
    <rPh sb="15" eb="17">
      <t>コウジョ</t>
    </rPh>
    <rPh sb="19" eb="21">
      <t>ドウイツ</t>
    </rPh>
    <rPh sb="21" eb="22">
      <t>ヨ</t>
    </rPh>
    <rPh sb="22" eb="23">
      <t>ケイ</t>
    </rPh>
    <rPh sb="23" eb="26">
      <t>ハイグウシャ</t>
    </rPh>
    <phoneticPr fontId="1"/>
  </si>
  <si>
    <t>㉖
雑損控除</t>
    <rPh sb="2" eb="4">
      <t>ザッソン</t>
    </rPh>
    <rPh sb="4" eb="6">
      <t>コウジョ</t>
    </rPh>
    <phoneticPr fontId="1"/>
  </si>
  <si>
    <t>㉗
医療費控除</t>
    <rPh sb="2" eb="5">
      <t>イリョウヒ</t>
    </rPh>
    <rPh sb="5" eb="7">
      <t>コウジョ</t>
    </rPh>
    <phoneticPr fontId="1"/>
  </si>
  <si>
    <t xml:space="preserve">
地震保険料
控除</t>
    <rPh sb="1" eb="3">
      <t>ジシン</t>
    </rPh>
    <rPh sb="3" eb="6">
      <t>ホケンリョウ</t>
    </rPh>
    <rPh sb="7" eb="9">
      <t>コウジョ</t>
    </rPh>
    <phoneticPr fontId="1"/>
  </si>
  <si>
    <t>配当内訳</t>
    <rPh sb="0" eb="2">
      <t>ハイトウ</t>
    </rPh>
    <rPh sb="2" eb="4">
      <t>ウチワケ</t>
    </rPh>
    <phoneticPr fontId="1"/>
  </si>
  <si>
    <t>給与内訳</t>
    <rPh sb="0" eb="2">
      <t>キュウヨ</t>
    </rPh>
    <rPh sb="2" eb="4">
      <t>ウチワケ</t>
    </rPh>
    <phoneticPr fontId="1"/>
  </si>
  <si>
    <t>業務内訳</t>
    <rPh sb="0" eb="2">
      <t>ギョウム</t>
    </rPh>
    <rPh sb="2" eb="4">
      <t>ウチワケ</t>
    </rPh>
    <phoneticPr fontId="1"/>
  </si>
  <si>
    <t>その他雑内訳</t>
    <rPh sb="2" eb="3">
      <t>タ</t>
    </rPh>
    <rPh sb="3" eb="4">
      <t>ザツ</t>
    </rPh>
    <rPh sb="4" eb="6">
      <t>ウチワケ</t>
    </rPh>
    <phoneticPr fontId="1"/>
  </si>
  <si>
    <t>その他雑</t>
    <rPh sb="2" eb="3">
      <t>タ</t>
    </rPh>
    <rPh sb="3" eb="4">
      <t>ザツ</t>
    </rPh>
    <phoneticPr fontId="1"/>
  </si>
  <si>
    <t>総合譲渡
短期</t>
    <rPh sb="0" eb="2">
      <t>ソウゴウ</t>
    </rPh>
    <rPh sb="2" eb="4">
      <t>ジョウト</t>
    </rPh>
    <rPh sb="5" eb="7">
      <t>タンキ</t>
    </rPh>
    <phoneticPr fontId="1"/>
  </si>
  <si>
    <t>総合譲渡
長期</t>
    <rPh sb="0" eb="2">
      <t>ソウゴウ</t>
    </rPh>
    <rPh sb="2" eb="4">
      <t>ジョウト</t>
    </rPh>
    <rPh sb="5" eb="7">
      <t>チョウキ</t>
    </rPh>
    <phoneticPr fontId="1"/>
  </si>
  <si>
    <t>一時所得</t>
    <rPh sb="0" eb="2">
      <t>イチジ</t>
    </rPh>
    <rPh sb="2" eb="4">
      <t>ショトク</t>
    </rPh>
    <phoneticPr fontId="1"/>
  </si>
  <si>
    <t>公的
年金等</t>
    <rPh sb="0" eb="2">
      <t>コウテキ</t>
    </rPh>
    <rPh sb="3" eb="5">
      <t>ネンキン</t>
    </rPh>
    <rPh sb="5" eb="6">
      <t>トウ</t>
    </rPh>
    <phoneticPr fontId="1"/>
  </si>
  <si>
    <t>雑</t>
    <rPh sb="0" eb="1">
      <t>ザツ</t>
    </rPh>
    <phoneticPr fontId="1"/>
  </si>
  <si>
    <t>障害者控除
(申告者分)</t>
    <rPh sb="0" eb="3">
      <t>ショウガイシャ</t>
    </rPh>
    <rPh sb="3" eb="5">
      <t>コウジョ</t>
    </rPh>
    <rPh sb="7" eb="9">
      <t>シンコク</t>
    </rPh>
    <rPh sb="9" eb="10">
      <t>シャ</t>
    </rPh>
    <rPh sb="10" eb="11">
      <t>ブン</t>
    </rPh>
    <phoneticPr fontId="1"/>
  </si>
  <si>
    <t xml:space="preserve">
扶養控除
障害者控除
（扶養者分）
16歳未満の扶養を除きます</t>
    <rPh sb="1" eb="3">
      <t>フヨウ</t>
    </rPh>
    <rPh sb="3" eb="5">
      <t>コウジョ</t>
    </rPh>
    <rPh sb="6" eb="9">
      <t>ショウガイシャ</t>
    </rPh>
    <rPh sb="9" eb="11">
      <t>コウジョ</t>
    </rPh>
    <rPh sb="13" eb="15">
      <t>フヨウ</t>
    </rPh>
    <rPh sb="15" eb="16">
      <t>シャ</t>
    </rPh>
    <rPh sb="16" eb="17">
      <t>ブン</t>
    </rPh>
    <rPh sb="22" eb="25">
      <t>サイミマン</t>
    </rPh>
    <rPh sb="26" eb="28">
      <t>フヨウ</t>
    </rPh>
    <rPh sb="29" eb="30">
      <t>ノゾ</t>
    </rPh>
    <phoneticPr fontId="1"/>
  </si>
  <si>
    <t>給与収入</t>
    <rPh sb="0" eb="2">
      <t>キュウヨ</t>
    </rPh>
    <rPh sb="2" eb="4">
      <t>シュウニュウ</t>
    </rPh>
    <phoneticPr fontId="1"/>
  </si>
  <si>
    <t>調整控除</t>
    <phoneticPr fontId="1"/>
  </si>
  <si>
    <t>控除額</t>
    <rPh sb="0" eb="2">
      <t>コウジョ</t>
    </rPh>
    <rPh sb="2" eb="3">
      <t>ガク</t>
    </rPh>
    <phoneticPr fontId="1"/>
  </si>
  <si>
    <t>調整控除</t>
    <rPh sb="0" eb="2">
      <t>チョウセイ</t>
    </rPh>
    <rPh sb="2" eb="4">
      <t>コウジョ</t>
    </rPh>
    <phoneticPr fontId="1"/>
  </si>
  <si>
    <t>配偶者</t>
    <rPh sb="0" eb="3">
      <t>ハイグウシャ</t>
    </rPh>
    <phoneticPr fontId="1"/>
  </si>
  <si>
    <t>扶養Ⅰ</t>
    <rPh sb="0" eb="2">
      <t>フヨウ</t>
    </rPh>
    <phoneticPr fontId="1"/>
  </si>
  <si>
    <t>扶養Ⅱ</t>
    <rPh sb="0" eb="2">
      <t>フヨウ</t>
    </rPh>
    <phoneticPr fontId="1"/>
  </si>
  <si>
    <t>扶養Ⅲ</t>
    <rPh sb="0" eb="2">
      <t>フヨウ</t>
    </rPh>
    <phoneticPr fontId="1"/>
  </si>
  <si>
    <t>障害区分</t>
    <rPh sb="0" eb="2">
      <t>ショウガイ</t>
    </rPh>
    <rPh sb="2" eb="4">
      <t>クブン</t>
    </rPh>
    <phoneticPr fontId="1"/>
  </si>
  <si>
    <t>奥州市江刺米里字福田３７番</t>
    <rPh sb="0" eb="2">
      <t>オウシュウ</t>
    </rPh>
    <rPh sb="2" eb="3">
      <t>シ</t>
    </rPh>
    <rPh sb="3" eb="5">
      <t>エサシ</t>
    </rPh>
    <rPh sb="5" eb="6">
      <t>マイ</t>
    </rPh>
    <rPh sb="6" eb="7">
      <t>サト</t>
    </rPh>
    <rPh sb="7" eb="8">
      <t>アザ</t>
    </rPh>
    <rPh sb="8" eb="10">
      <t>フクダ</t>
    </rPh>
    <rPh sb="12" eb="13">
      <t>バン</t>
    </rPh>
    <phoneticPr fontId="1"/>
  </si>
  <si>
    <t>年齢</t>
    <rPh sb="0" eb="2">
      <t>ネンレイ</t>
    </rPh>
    <phoneticPr fontId="1"/>
  </si>
  <si>
    <t>調整控除対象</t>
    <rPh sb="0" eb="2">
      <t>チョウセイ</t>
    </rPh>
    <rPh sb="2" eb="4">
      <t>コウジョ</t>
    </rPh>
    <rPh sb="4" eb="6">
      <t>タイショウ</t>
    </rPh>
    <phoneticPr fontId="1"/>
  </si>
  <si>
    <t xml:space="preserve">
16歳未満の
扶養親族</t>
    <phoneticPr fontId="1"/>
  </si>
  <si>
    <t>※扶養として申告せず、調整控除の対象とする場合は、調整控除欄を○にしてください</t>
    <phoneticPr fontId="1"/>
  </si>
  <si>
    <t>寡婦控除
ひとり親控除</t>
    <rPh sb="0" eb="2">
      <t>カフ</t>
    </rPh>
    <rPh sb="2" eb="4">
      <t>コウジョ</t>
    </rPh>
    <rPh sb="8" eb="9">
      <t>オヤ</t>
    </rPh>
    <rPh sb="9" eb="11">
      <t>コウジョ</t>
    </rPh>
    <phoneticPr fontId="1"/>
  </si>
  <si>
    <t xml:space="preserve">
社会保険料
控除</t>
    <rPh sb="1" eb="3">
      <t>シャカイ</t>
    </rPh>
    <rPh sb="3" eb="6">
      <t>ホケンリョウ</t>
    </rPh>
    <rPh sb="7" eb="9">
      <t>コウジョ</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</si>
  <si>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</si>
  <si>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※16歳未満の扶養がいる場合は、「住民税に関する事項」のシートに入力してください。
※扶養として申告せず、調整控除の対象とする場合は、調整控除欄を○にしてください</t>
    <rPh sb="3" eb="6">
      <t>サイミマン</t>
    </rPh>
    <rPh sb="7" eb="9">
      <t>フヨウ</t>
    </rPh>
    <rPh sb="12" eb="14">
      <t>バアイ</t>
    </rPh>
    <rPh sb="17" eb="20">
      <t>ジュウミンゼイ</t>
    </rPh>
    <rPh sb="21" eb="22">
      <t>カン</t>
    </rPh>
    <rPh sb="24" eb="26">
      <t>ジコウ</t>
    </rPh>
    <rPh sb="32" eb="34">
      <t>ニュウリョク</t>
    </rPh>
    <phoneticPr fontId="1"/>
  </si>
  <si>
    <t>配偶者・
特別控除
障害者控除
（配偶者分）</t>
    <rPh sb="0" eb="3">
      <t>ハイグウシャ</t>
    </rPh>
    <rPh sb="5" eb="7">
      <t>トクベツ</t>
    </rPh>
    <rPh sb="7" eb="9">
      <t>コウジョ</t>
    </rPh>
    <rPh sb="10" eb="13">
      <t>ショウガイシャ</t>
    </rPh>
    <rPh sb="13" eb="15">
      <t>コウジョ</t>
    </rPh>
    <rPh sb="17" eb="20">
      <t>ハイグウシャ</t>
    </rPh>
    <rPh sb="20" eb="21">
      <t>ブン</t>
    </rPh>
    <phoneticPr fontId="1"/>
  </si>
  <si>
    <t>申告者に
関する控除</t>
    <rPh sb="0" eb="2">
      <t>シンコク</t>
    </rPh>
    <rPh sb="2" eb="3">
      <t>シャ</t>
    </rPh>
    <rPh sb="5" eb="6">
      <t>カン</t>
    </rPh>
    <rPh sb="8" eb="10">
      <t>コウジョ</t>
    </rPh>
    <phoneticPr fontId="1"/>
  </si>
  <si>
    <t>【全シート共通事項】</t>
    <rPh sb="1" eb="2">
      <t>ゼン</t>
    </rPh>
    <rPh sb="5" eb="7">
      <t>キョウツウ</t>
    </rPh>
    <rPh sb="7" eb="9">
      <t>ジコウ</t>
    </rPh>
    <phoneticPr fontId="1"/>
  </si>
  <si>
    <t>緑色の部分は直接入力、</t>
    <rPh sb="0" eb="2">
      <t>ミドリイロ</t>
    </rPh>
    <rPh sb="3" eb="5">
      <t>ブブン</t>
    </rPh>
    <rPh sb="6" eb="8">
      <t>チョクセツ</t>
    </rPh>
    <rPh sb="8" eb="10">
      <t>ニュウリョク</t>
    </rPh>
    <phoneticPr fontId="1"/>
  </si>
  <si>
    <t>青色の部分は選択式となっています。</t>
    <rPh sb="0" eb="2">
      <t>アオイロ</t>
    </rPh>
    <rPh sb="3" eb="5">
      <t>ブブン</t>
    </rPh>
    <rPh sb="6" eb="8">
      <t>センタク</t>
    </rPh>
    <rPh sb="8" eb="9">
      <t>シキ</t>
    </rPh>
    <phoneticPr fontId="1"/>
  </si>
  <si>
    <t>１．始めに</t>
    <rPh sb="2" eb="3">
      <t>ハジ</t>
    </rPh>
    <phoneticPr fontId="1"/>
  </si>
  <si>
    <t>名前、住所、生年月日等個人の情報を入力します。</t>
    <rPh sb="0" eb="2">
      <t>ナマエ</t>
    </rPh>
    <rPh sb="3" eb="5">
      <t>ジュウショ</t>
    </rPh>
    <rPh sb="6" eb="8">
      <t>セイネン</t>
    </rPh>
    <rPh sb="8" eb="10">
      <t>ガッピ</t>
    </rPh>
    <rPh sb="10" eb="11">
      <t>トウ</t>
    </rPh>
    <rPh sb="11" eb="13">
      <t>コジン</t>
    </rPh>
    <rPh sb="14" eb="16">
      <t>ジョウホウ</t>
    </rPh>
    <rPh sb="17" eb="19">
      <t>ニュウリョク</t>
    </rPh>
    <phoneticPr fontId="1"/>
  </si>
  <si>
    <t>２．収入</t>
    <rPh sb="2" eb="4">
      <t>シュウニュウ</t>
    </rPh>
    <phoneticPr fontId="1"/>
  </si>
  <si>
    <t>その年にあった収入について入力します。</t>
    <rPh sb="2" eb="3">
      <t>トシ</t>
    </rPh>
    <rPh sb="7" eb="9">
      <t>シュウニュウ</t>
    </rPh>
    <rPh sb="13" eb="15">
      <t>ニュウリョク</t>
    </rPh>
    <phoneticPr fontId="1"/>
  </si>
  <si>
    <t>営業等・農業・不動産についてはそれぞれ収入と経費の内訳をそれぞれのシートに入力してください。</t>
    <rPh sb="0" eb="2">
      <t>エイギョウ</t>
    </rPh>
    <rPh sb="2" eb="3">
      <t>トウ</t>
    </rPh>
    <rPh sb="4" eb="6">
      <t>ノウギョウ</t>
    </rPh>
    <rPh sb="7" eb="10">
      <t>フドウサン</t>
    </rPh>
    <rPh sb="19" eb="21">
      <t>シュウニュウ</t>
    </rPh>
    <rPh sb="22" eb="24">
      <t>ケイヒ</t>
    </rPh>
    <rPh sb="25" eb="27">
      <t>ウチワケ</t>
    </rPh>
    <rPh sb="37" eb="39">
      <t>ニュウリョク</t>
    </rPh>
    <phoneticPr fontId="1"/>
  </si>
  <si>
    <t>営業等・農業・不動産</t>
    <rPh sb="0" eb="2">
      <t>エイギョウ</t>
    </rPh>
    <rPh sb="2" eb="3">
      <t>トウ</t>
    </rPh>
    <rPh sb="4" eb="6">
      <t>ノウギョウ</t>
    </rPh>
    <rPh sb="7" eb="10">
      <t>フドウサン</t>
    </rPh>
    <phoneticPr fontId="1"/>
  </si>
  <si>
    <t>３．控除</t>
    <rPh sb="2" eb="4">
      <t>コウジョ</t>
    </rPh>
    <phoneticPr fontId="1"/>
  </si>
  <si>
    <t>所得から差し引かれる金額について入力します。</t>
    <rPh sb="0" eb="2">
      <t>ショトク</t>
    </rPh>
    <rPh sb="4" eb="5">
      <t>サ</t>
    </rPh>
    <rPh sb="6" eb="7">
      <t>ヒ</t>
    </rPh>
    <rPh sb="10" eb="12">
      <t>キンガク</t>
    </rPh>
    <rPh sb="16" eb="18">
      <t>ニュウリョク</t>
    </rPh>
    <phoneticPr fontId="1"/>
  </si>
  <si>
    <t>住民税に関する事項</t>
    <rPh sb="0" eb="3">
      <t>ジュウミンゼイ</t>
    </rPh>
    <rPh sb="4" eb="5">
      <t>カン</t>
    </rPh>
    <rPh sb="7" eb="9">
      <t>ジコウ</t>
    </rPh>
    <phoneticPr fontId="1"/>
  </si>
  <si>
    <t>・同一生計配偶者、16歳未満の扶養がいる場合はそれぞれ入力してください。</t>
    <rPh sb="1" eb="8">
      <t>ドウイツセイケイハイグウシャ</t>
    </rPh>
    <rPh sb="11" eb="14">
      <t>サイミマン</t>
    </rPh>
    <rPh sb="15" eb="17">
      <t>フヨウ</t>
    </rPh>
    <rPh sb="20" eb="22">
      <t>バアイ</t>
    </rPh>
    <rPh sb="27" eb="29">
      <t>ニュウリョク</t>
    </rPh>
    <phoneticPr fontId="1"/>
  </si>
  <si>
    <t>『同一生計配偶者』とは…</t>
    <rPh sb="1" eb="8">
      <t>ドウイツセイケイハイグウシャ</t>
    </rPh>
    <phoneticPr fontId="1"/>
  </si>
  <si>
    <t>・寄附金控除を受けようとする場合は、該当する項目に寄附した額を入力してください。</t>
    <rPh sb="1" eb="4">
      <t>キフキン</t>
    </rPh>
    <rPh sb="4" eb="6">
      <t>コウジョ</t>
    </rPh>
    <rPh sb="7" eb="8">
      <t>ウ</t>
    </rPh>
    <rPh sb="14" eb="16">
      <t>バアイ</t>
    </rPh>
    <rPh sb="18" eb="20">
      <t>ガイトウ</t>
    </rPh>
    <rPh sb="22" eb="24">
      <t>コウモク</t>
    </rPh>
    <rPh sb="25" eb="27">
      <t>キフ</t>
    </rPh>
    <rPh sb="29" eb="30">
      <t>ガク</t>
    </rPh>
    <rPh sb="31" eb="33">
      <t>ニュウリョク</t>
    </rPh>
    <phoneticPr fontId="1"/>
  </si>
  <si>
    <t>★申告書</t>
    <rPh sb="1" eb="4">
      <t>シンコクショ</t>
    </rPh>
    <phoneticPr fontId="1"/>
  </si>
  <si>
    <t>各シートに入力した内容が転記されるようになっています。</t>
    <rPh sb="0" eb="1">
      <t>カク</t>
    </rPh>
    <rPh sb="5" eb="7">
      <t>ニュウリョク</t>
    </rPh>
    <rPh sb="9" eb="11">
      <t>ナイヨウ</t>
    </rPh>
    <rPh sb="12" eb="14">
      <t>テンキ</t>
    </rPh>
    <phoneticPr fontId="1"/>
  </si>
  <si>
    <t>問い合わせ先</t>
    <rPh sb="0" eb="1">
      <t>ト</t>
    </rPh>
    <rPh sb="2" eb="3">
      <t>ア</t>
    </rPh>
    <rPh sb="5" eb="6">
      <t>サキ</t>
    </rPh>
    <phoneticPr fontId="1"/>
  </si>
  <si>
    <t>北上市財務部市民税課賦課係　TEL：0197-64-2111　内線：3142～3145</t>
    <rPh sb="0" eb="3">
      <t>キタカミシ</t>
    </rPh>
    <rPh sb="3" eb="10">
      <t>ザイムブシミンゼイカ</t>
    </rPh>
    <rPh sb="10" eb="12">
      <t>フカ</t>
    </rPh>
    <rPh sb="12" eb="13">
      <t>カカリ</t>
    </rPh>
    <rPh sb="31" eb="33">
      <t>ナイセン</t>
    </rPh>
    <phoneticPr fontId="1"/>
  </si>
  <si>
    <t>・給与所得及び公的年金等に係る所得以外の市･県民税の納税方法について、特別徴収（給与天引き）か普通徴収（自分で納付）かを選択することができます。</t>
    <rPh sb="35" eb="39">
      <t>トクベツチョウシュウ</t>
    </rPh>
    <rPh sb="40" eb="42">
      <t>キュウヨ</t>
    </rPh>
    <rPh sb="42" eb="44">
      <t>テンビ</t>
    </rPh>
    <rPh sb="47" eb="49">
      <t>フツウ</t>
    </rPh>
    <rPh sb="49" eb="51">
      <t>チョウシュウ</t>
    </rPh>
    <rPh sb="52" eb="54">
      <t>ジブン</t>
    </rPh>
    <rPh sb="55" eb="57">
      <t>ノウフ</t>
    </rPh>
    <rPh sb="60" eb="62">
      <t>センタク</t>
    </rPh>
    <phoneticPr fontId="1"/>
  </si>
  <si>
    <t>　申告者と生計を一にする配偶者で合計所得金額が38万円以下である者のことをいいます。
　申告者の合計所得金額が1,000万円超で、配偶者の合計所得金額が38万円以下の場合は、配偶者控除の適用はありませんが、同一生計配偶者として扶養の人数に含まれます。また、同一生計配偶者が障害者に該当する場合には申告者の合計所得が1,000万円超であっても、障害者控除の対象になります。</t>
    <rPh sb="1" eb="3">
      <t>シンコク</t>
    </rPh>
    <rPh sb="3" eb="4">
      <t>シャ</t>
    </rPh>
    <rPh sb="5" eb="7">
      <t>セイケイ</t>
    </rPh>
    <rPh sb="8" eb="9">
      <t>イツ</t>
    </rPh>
    <rPh sb="12" eb="15">
      <t>ハイグウシャ</t>
    </rPh>
    <rPh sb="16" eb="18">
      <t>ゴウケイ</t>
    </rPh>
    <rPh sb="18" eb="20">
      <t>ショトク</t>
    </rPh>
    <rPh sb="20" eb="22">
      <t>キンガク</t>
    </rPh>
    <rPh sb="25" eb="27">
      <t>マンエン</t>
    </rPh>
    <rPh sb="27" eb="29">
      <t>イカ</t>
    </rPh>
    <rPh sb="32" eb="33">
      <t>モノ</t>
    </rPh>
    <rPh sb="44" eb="46">
      <t>シンコク</t>
    </rPh>
    <rPh sb="46" eb="47">
      <t>シャ</t>
    </rPh>
    <rPh sb="48" eb="50">
      <t>ゴウケイ</t>
    </rPh>
    <rPh sb="50" eb="52">
      <t>ショトク</t>
    </rPh>
    <rPh sb="52" eb="54">
      <t>キンガク</t>
    </rPh>
    <rPh sb="60" eb="62">
      <t>マンエン</t>
    </rPh>
    <rPh sb="62" eb="63">
      <t>チョウ</t>
    </rPh>
    <rPh sb="65" eb="68">
      <t>ハイグウシャ</t>
    </rPh>
    <rPh sb="69" eb="71">
      <t>ゴウケイ</t>
    </rPh>
    <rPh sb="71" eb="73">
      <t>ショトク</t>
    </rPh>
    <rPh sb="73" eb="75">
      <t>キンガク</t>
    </rPh>
    <rPh sb="78" eb="82">
      <t>マンエンイカ</t>
    </rPh>
    <rPh sb="83" eb="85">
      <t>バアイ</t>
    </rPh>
    <rPh sb="87" eb="90">
      <t>ハイグウシャ</t>
    </rPh>
    <rPh sb="90" eb="92">
      <t>コウジョ</t>
    </rPh>
    <rPh sb="93" eb="95">
      <t>テキヨウ</t>
    </rPh>
    <rPh sb="103" eb="110">
      <t>ドウイツセイケイハイグウシャ</t>
    </rPh>
    <rPh sb="113" eb="115">
      <t>フヨウ</t>
    </rPh>
    <rPh sb="116" eb="118">
      <t>ニンズウ</t>
    </rPh>
    <rPh sb="119" eb="120">
      <t>フク</t>
    </rPh>
    <rPh sb="128" eb="130">
      <t>ドウイツ</t>
    </rPh>
    <rPh sb="130" eb="132">
      <t>セイケイ</t>
    </rPh>
    <rPh sb="132" eb="135">
      <t>ハイグウシャ</t>
    </rPh>
    <rPh sb="140" eb="142">
      <t>ガイトウ</t>
    </rPh>
    <rPh sb="144" eb="146">
      <t>バアイ</t>
    </rPh>
    <rPh sb="148" eb="150">
      <t>シンコク</t>
    </rPh>
    <rPh sb="150" eb="151">
      <t>シャ</t>
    </rPh>
    <rPh sb="152" eb="154">
      <t>ゴウケイ</t>
    </rPh>
    <rPh sb="154" eb="156">
      <t>ショトク</t>
    </rPh>
    <rPh sb="162" eb="165">
      <t>マンエンチョウ</t>
    </rPh>
    <rPh sb="171" eb="176">
      <t>ショウガイシャコウジョ</t>
    </rPh>
    <rPh sb="177" eb="179">
      <t>タイショウ</t>
    </rPh>
    <phoneticPr fontId="1"/>
  </si>
  <si>
    <t>これは、市民税・県民税（国民健康保険税）申告用のエクセルファイルです。
所得税の確定申告用ではありませんので、ご注意ください。</t>
    <rPh sb="4" eb="7">
      <t>シミンゼイ</t>
    </rPh>
    <rPh sb="8" eb="11">
      <t>ケンミンゼイ</t>
    </rPh>
    <rPh sb="12" eb="14">
      <t>コクミン</t>
    </rPh>
    <rPh sb="14" eb="16">
      <t>ケンコウ</t>
    </rPh>
    <rPh sb="16" eb="18">
      <t>ホケン</t>
    </rPh>
    <rPh sb="18" eb="19">
      <t>ゼイ</t>
    </rPh>
    <rPh sb="20" eb="23">
      <t>シンコクヨウ</t>
    </rPh>
    <rPh sb="36" eb="39">
      <t>ショトクゼイ</t>
    </rPh>
    <rPh sb="40" eb="42">
      <t>カクテイ</t>
    </rPh>
    <rPh sb="42" eb="45">
      <t>シンコクヨウ</t>
    </rPh>
    <rPh sb="56" eb="58">
      <t>チュウイ</t>
    </rPh>
    <phoneticPr fontId="1"/>
  </si>
  <si>
    <t>申告年数</t>
    <rPh sb="0" eb="2">
      <t>シンコク</t>
    </rPh>
    <rPh sb="2" eb="4">
      <t>ネンスウ</t>
    </rPh>
    <phoneticPr fontId="1"/>
  </si>
  <si>
    <t>扶養関係</t>
    <rPh sb="0" eb="2">
      <t>フヨウ</t>
    </rPh>
    <rPh sb="2" eb="4">
      <t>カンケイ</t>
    </rPh>
    <phoneticPr fontId="1"/>
  </si>
  <si>
    <t>不動産１始</t>
    <rPh sb="0" eb="3">
      <t>フドウサン</t>
    </rPh>
    <rPh sb="4" eb="5">
      <t>ハジ</t>
    </rPh>
    <phoneticPr fontId="1"/>
  </si>
  <si>
    <t>不動産１終</t>
    <rPh sb="0" eb="3">
      <t>フドウサン</t>
    </rPh>
    <rPh sb="4" eb="5">
      <t>オ</t>
    </rPh>
    <phoneticPr fontId="1"/>
  </si>
  <si>
    <t>不動産２始</t>
    <rPh sb="0" eb="3">
      <t>フドウサン</t>
    </rPh>
    <rPh sb="4" eb="5">
      <t>ハジ</t>
    </rPh>
    <phoneticPr fontId="1"/>
  </si>
  <si>
    <t>不動産２終</t>
    <rPh sb="0" eb="3">
      <t>フドウサン</t>
    </rPh>
    <rPh sb="4" eb="5">
      <t>オ</t>
    </rPh>
    <phoneticPr fontId="1"/>
  </si>
  <si>
    <t>不動産３始</t>
    <rPh sb="0" eb="3">
      <t>フドウサン</t>
    </rPh>
    <rPh sb="4" eb="5">
      <t>ハジ</t>
    </rPh>
    <phoneticPr fontId="1"/>
  </si>
  <si>
    <t>不動産３終</t>
    <rPh sb="0" eb="3">
      <t>フドウサン</t>
    </rPh>
    <rPh sb="4" eb="5">
      <t>オ</t>
    </rPh>
    <phoneticPr fontId="1"/>
  </si>
  <si>
    <t>不動産４始</t>
    <rPh sb="0" eb="3">
      <t>フドウサン</t>
    </rPh>
    <rPh sb="4" eb="5">
      <t>ハジ</t>
    </rPh>
    <phoneticPr fontId="1"/>
  </si>
  <si>
    <t>不動産４終</t>
    <rPh sb="0" eb="3">
      <t>フドウサン</t>
    </rPh>
    <rPh sb="4" eb="5">
      <t>オ</t>
    </rPh>
    <phoneticPr fontId="1"/>
  </si>
  <si>
    <t>不動産５始</t>
    <rPh sb="0" eb="3">
      <t>フドウサン</t>
    </rPh>
    <rPh sb="4" eb="5">
      <t>ハジ</t>
    </rPh>
    <phoneticPr fontId="1"/>
  </si>
  <si>
    <t>不動産５終</t>
    <rPh sb="0" eb="3">
      <t>フドウサン</t>
    </rPh>
    <rPh sb="4" eb="5">
      <t>オ</t>
    </rPh>
    <phoneticPr fontId="1"/>
  </si>
  <si>
    <t>不動産６始</t>
    <rPh sb="0" eb="3">
      <t>フドウサン</t>
    </rPh>
    <rPh sb="4" eb="5">
      <t>ハジ</t>
    </rPh>
    <phoneticPr fontId="1"/>
  </si>
  <si>
    <t>不動産６終</t>
    <rPh sb="0" eb="3">
      <t>フドウサン</t>
    </rPh>
    <rPh sb="4" eb="5">
      <t>オ</t>
    </rPh>
    <phoneticPr fontId="1"/>
  </si>
  <si>
    <t>不動産７始</t>
    <rPh sb="0" eb="3">
      <t>フドウサン</t>
    </rPh>
    <rPh sb="4" eb="5">
      <t>ハジ</t>
    </rPh>
    <phoneticPr fontId="1"/>
  </si>
  <si>
    <t>不動産７終</t>
    <rPh sb="0" eb="3">
      <t>フドウサン</t>
    </rPh>
    <rPh sb="4" eb="5">
      <t>オ</t>
    </rPh>
    <phoneticPr fontId="1"/>
  </si>
  <si>
    <t>不動産８始</t>
    <rPh sb="0" eb="3">
      <t>フドウサン</t>
    </rPh>
    <rPh sb="4" eb="5">
      <t>ハジ</t>
    </rPh>
    <phoneticPr fontId="1"/>
  </si>
  <si>
    <t>不動産８終</t>
    <rPh sb="0" eb="3">
      <t>フドウサン</t>
    </rPh>
    <rPh sb="4" eb="5">
      <t>オ</t>
    </rPh>
    <phoneticPr fontId="1"/>
  </si>
  <si>
    <t>不動産例始</t>
    <rPh sb="0" eb="3">
      <t>フドウサン</t>
    </rPh>
    <rPh sb="3" eb="4">
      <t>レイ</t>
    </rPh>
    <rPh sb="4" eb="5">
      <t>ハジ</t>
    </rPh>
    <phoneticPr fontId="1"/>
  </si>
  <si>
    <t>不動産例終</t>
    <rPh sb="0" eb="3">
      <t>フドウサン</t>
    </rPh>
    <rPh sb="3" eb="4">
      <t>レイ</t>
    </rPh>
    <rPh sb="4" eb="5">
      <t>オ</t>
    </rPh>
    <phoneticPr fontId="1"/>
  </si>
  <si>
    <r>
      <rPr>
        <sz val="11"/>
        <color rgb="FF0070C0"/>
        <rFont val="游ゴシック"/>
        <family val="3"/>
        <charset val="128"/>
        <scheme val="minor"/>
      </rPr>
      <t>配偶者の所得</t>
    </r>
    <r>
      <rPr>
        <sz val="11"/>
        <color theme="1"/>
        <rFont val="游ゴシック"/>
        <family val="2"/>
        <charset val="128"/>
        <scheme val="minor"/>
      </rPr>
      <t>　　＼　　</t>
    </r>
    <r>
      <rPr>
        <sz val="11"/>
        <color rgb="FF00B050"/>
        <rFont val="游ゴシック"/>
        <family val="3"/>
        <charset val="128"/>
        <scheme val="minor"/>
      </rPr>
      <t>本人所得</t>
    </r>
    <rPh sb="0" eb="3">
      <t>ハイグウシャ</t>
    </rPh>
    <rPh sb="4" eb="6">
      <t>ショトク</t>
    </rPh>
    <rPh sb="11" eb="13">
      <t>ホンニン</t>
    </rPh>
    <rPh sb="13" eb="15">
      <t>ショトク</t>
    </rPh>
    <phoneticPr fontId="1"/>
  </si>
  <si>
    <t>利　子</t>
    <rPh sb="0" eb="1">
      <t>リ</t>
    </rPh>
    <rPh sb="2" eb="3">
      <t>コ</t>
    </rPh>
    <phoneticPr fontId="1"/>
  </si>
  <si>
    <t>配　当</t>
    <rPh sb="0" eb="1">
      <t>ハイ</t>
    </rPh>
    <rPh sb="2" eb="3">
      <t>トウ</t>
    </rPh>
    <phoneticPr fontId="1"/>
  </si>
  <si>
    <t>給　与</t>
    <rPh sb="0" eb="1">
      <t>キュウ</t>
    </rPh>
    <rPh sb="2" eb="3">
      <t>ヨ</t>
    </rPh>
    <phoneticPr fontId="1"/>
  </si>
  <si>
    <t>業　務</t>
    <rPh sb="0" eb="1">
      <t>ゴウ</t>
    </rPh>
    <rPh sb="2" eb="3">
      <t>ツトム</t>
    </rPh>
    <phoneticPr fontId="1"/>
  </si>
  <si>
    <t>※営業等・農業・不動産は別シート（営業等・農業・不動産）に入力してください
※配当・給与・業務・その他雑所得は下の内訳欄に入力してください</t>
    <rPh sb="1" eb="3">
      <t>エイギョウ</t>
    </rPh>
    <rPh sb="3" eb="4">
      <t>トウ</t>
    </rPh>
    <rPh sb="5" eb="7">
      <t>ノウギョウ</t>
    </rPh>
    <rPh sb="8" eb="11">
      <t>フドウサン</t>
    </rPh>
    <rPh sb="12" eb="13">
      <t>ベツ</t>
    </rPh>
    <rPh sb="17" eb="19">
      <t>エイギョウ</t>
    </rPh>
    <rPh sb="19" eb="20">
      <t>トウ</t>
    </rPh>
    <rPh sb="21" eb="23">
      <t>ノウギョウ</t>
    </rPh>
    <rPh sb="24" eb="27">
      <t>フドウサン</t>
    </rPh>
    <rPh sb="29" eb="31">
      <t>ニュウリョク</t>
    </rPh>
    <phoneticPr fontId="1"/>
  </si>
  <si>
    <t>収入がまったく無かった方は右側の該当する箇所に生活状況を入力します。</t>
    <rPh sb="0" eb="2">
      <t>シュウニュウ</t>
    </rPh>
    <rPh sb="7" eb="8">
      <t>ナ</t>
    </rPh>
    <rPh sb="11" eb="12">
      <t>カタ</t>
    </rPh>
    <rPh sb="13" eb="14">
      <t>ミギ</t>
    </rPh>
    <rPh sb="14" eb="15">
      <t>ガワ</t>
    </rPh>
    <rPh sb="16" eb="18">
      <t>ガイトウ</t>
    </rPh>
    <rPh sb="20" eb="22">
      <t>カショ</t>
    </rPh>
    <rPh sb="23" eb="25">
      <t>セイカツ</t>
    </rPh>
    <rPh sb="25" eb="27">
      <t>ジョウキョウ</t>
    </rPh>
    <rPh sb="28" eb="30">
      <t>ニュウリョク</t>
    </rPh>
    <phoneticPr fontId="1"/>
  </si>
  <si>
    <t>収入と経費の内訳を入力します。印刷していただくと収支計算書になります。</t>
    <rPh sb="0" eb="2">
      <t>シュウニュウ</t>
    </rPh>
    <rPh sb="3" eb="5">
      <t>ケイヒ</t>
    </rPh>
    <rPh sb="6" eb="8">
      <t>ウチワケ</t>
    </rPh>
    <rPh sb="9" eb="11">
      <t>ニュウリョク</t>
    </rPh>
    <rPh sb="15" eb="17">
      <t>インサツ</t>
    </rPh>
    <rPh sb="24" eb="26">
      <t>シュウシ</t>
    </rPh>
    <rPh sb="26" eb="29">
      <t>ケイサンショ</t>
    </rPh>
    <phoneticPr fontId="1"/>
  </si>
  <si>
    <t>印刷し、氏名横に押印したものは市県民税の申告書として提出することができます。</t>
    <rPh sb="0" eb="2">
      <t>インサツ</t>
    </rPh>
    <rPh sb="4" eb="6">
      <t>シメイ</t>
    </rPh>
    <rPh sb="6" eb="7">
      <t>ヨコ</t>
    </rPh>
    <rPh sb="8" eb="10">
      <t>オウイン</t>
    </rPh>
    <rPh sb="15" eb="19">
      <t>シケンミンゼイ</t>
    </rPh>
    <rPh sb="20" eb="22">
      <t>シンコク</t>
    </rPh>
    <rPh sb="22" eb="23">
      <t>ショ</t>
    </rPh>
    <rPh sb="26" eb="28">
      <t>テイシュツ</t>
    </rPh>
    <phoneticPr fontId="1"/>
  </si>
  <si>
    <t>始めにこちらを必ず入力してください。</t>
    <rPh sb="0" eb="1">
      <t>ハジ</t>
    </rPh>
    <rPh sb="7" eb="8">
      <t>カナラ</t>
    </rPh>
    <rPh sb="9" eb="11">
      <t>ニュウリョク</t>
    </rPh>
    <phoneticPr fontId="1"/>
  </si>
  <si>
    <t>　住民税が源泉徴収されていない場合は対象外です。また、同一口座内で上場株式等の配当所得と譲渡所得の損失を通算している場合は、その口座に関してどちらか一方だけを申告不要とすることはできません。
　分離課税を選択する場合は、分離課税用の申告書の提出が必要です。詳しくは市民税課までお問い合わせください。</t>
    <rPh sb="1" eb="4">
      <t>ジュウミンゼイ</t>
    </rPh>
    <rPh sb="5" eb="7">
      <t>ゲンセン</t>
    </rPh>
    <rPh sb="7" eb="9">
      <t>チョウシュウ</t>
    </rPh>
    <rPh sb="15" eb="17">
      <t>バアイ</t>
    </rPh>
    <rPh sb="18" eb="21">
      <t>タイショウガイ</t>
    </rPh>
    <rPh sb="27" eb="29">
      <t>ドウイツ</t>
    </rPh>
    <rPh sb="29" eb="31">
      <t>コウザ</t>
    </rPh>
    <rPh sb="31" eb="32">
      <t>ナイ</t>
    </rPh>
    <rPh sb="33" eb="35">
      <t>ジョウジョウ</t>
    </rPh>
    <rPh sb="35" eb="37">
      <t>カブシキ</t>
    </rPh>
    <rPh sb="37" eb="38">
      <t>トウ</t>
    </rPh>
    <rPh sb="39" eb="41">
      <t>ハイトウ</t>
    </rPh>
    <rPh sb="41" eb="43">
      <t>ショトク</t>
    </rPh>
    <rPh sb="44" eb="46">
      <t>ジョウト</t>
    </rPh>
    <rPh sb="46" eb="48">
      <t>ショトク</t>
    </rPh>
    <rPh sb="49" eb="51">
      <t>ソンシツ</t>
    </rPh>
    <rPh sb="52" eb="54">
      <t>ツウサン</t>
    </rPh>
    <rPh sb="58" eb="60">
      <t>バアイ</t>
    </rPh>
    <rPh sb="64" eb="66">
      <t>コウザ</t>
    </rPh>
    <rPh sb="67" eb="68">
      <t>カン</t>
    </rPh>
    <rPh sb="74" eb="76">
      <t>イッポウ</t>
    </rPh>
    <rPh sb="79" eb="81">
      <t>シンコク</t>
    </rPh>
    <rPh sb="81" eb="83">
      <t>フヨウ</t>
    </rPh>
    <rPh sb="97" eb="99">
      <t>ブンリ</t>
    </rPh>
    <rPh sb="99" eb="101">
      <t>カゼイ</t>
    </rPh>
    <rPh sb="102" eb="104">
      <t>センタク</t>
    </rPh>
    <rPh sb="106" eb="108">
      <t>バアイ</t>
    </rPh>
    <rPh sb="110" eb="112">
      <t>ブンリ</t>
    </rPh>
    <rPh sb="112" eb="115">
      <t>カゼイヨウ</t>
    </rPh>
    <rPh sb="116" eb="118">
      <t>シンコク</t>
    </rPh>
    <rPh sb="118" eb="119">
      <t>ショ</t>
    </rPh>
    <rPh sb="120" eb="122">
      <t>テイシュツ</t>
    </rPh>
    <rPh sb="123" eb="125">
      <t>ヒツヨウ</t>
    </rPh>
    <rPh sb="128" eb="129">
      <t>クワ</t>
    </rPh>
    <rPh sb="132" eb="135">
      <t>シミンゼイ</t>
    </rPh>
    <rPh sb="135" eb="136">
      <t>カ</t>
    </rPh>
    <rPh sb="139" eb="140">
      <t>ト</t>
    </rPh>
    <rPh sb="141" eb="142">
      <t>ア</t>
    </rPh>
    <phoneticPr fontId="1"/>
  </si>
  <si>
    <t>これによって算出される控除額は市民税・県民税における控除額です。所得税の控除額とは異なります。</t>
    <rPh sb="6" eb="8">
      <t>サンシュツ</t>
    </rPh>
    <rPh sb="11" eb="13">
      <t>コウジョ</t>
    </rPh>
    <rPh sb="13" eb="14">
      <t>ガク</t>
    </rPh>
    <rPh sb="15" eb="18">
      <t>シミンゼイ</t>
    </rPh>
    <rPh sb="19" eb="22">
      <t>ケンミンゼイ</t>
    </rPh>
    <rPh sb="26" eb="28">
      <t>コウジョ</t>
    </rPh>
    <rPh sb="28" eb="29">
      <t>ガク</t>
    </rPh>
    <rPh sb="32" eb="35">
      <t>ショトクゼイ</t>
    </rPh>
    <rPh sb="36" eb="38">
      <t>コウジョ</t>
    </rPh>
    <rPh sb="38" eb="39">
      <t>ガク</t>
    </rPh>
    <rPh sb="41" eb="42">
      <t>コト</t>
    </rPh>
    <phoneticPr fontId="1"/>
  </si>
  <si>
    <t>【性別選択】</t>
  </si>
  <si>
    <t>【事由選択】</t>
  </si>
  <si>
    <t>給与所得</t>
    <rPh sb="0" eb="2">
      <t>キュウヨ</t>
    </rPh>
    <rPh sb="2" eb="4">
      <t>ショトク</t>
    </rPh>
    <phoneticPr fontId="1"/>
  </si>
  <si>
    <t>⑪合計　Ⓐ＋｛(Ⓑ＋Ⓒ)×1/2｝</t>
    <rPh sb="1" eb="3">
      <t>ゴウケイ</t>
    </rPh>
    <phoneticPr fontId="1"/>
  </si>
  <si>
    <t>令和６ 年度（令和５ 年中の収入)</t>
  </si>
  <si>
    <t>１．学生であった（令和６年１月１日現在）</t>
    <rPh sb="2" eb="4">
      <t>ガクセイ</t>
    </rPh>
    <rPh sb="9" eb="11">
      <t>レイワ</t>
    </rPh>
    <rPh sb="12" eb="13">
      <t>ネン</t>
    </rPh>
    <rPh sb="14" eb="15">
      <t>ガツ</t>
    </rPh>
    <rPh sb="16" eb="17">
      <t>ニチ</t>
    </rPh>
    <rPh sb="17" eb="19">
      <t>ゲンザイ</t>
    </rPh>
    <phoneticPr fontId="1"/>
  </si>
  <si>
    <t>国外居住</t>
    <rPh sb="0" eb="4">
      <t>コクガイキョジュウ</t>
    </rPh>
    <phoneticPr fontId="1"/>
  </si>
  <si>
    <t>【元号選択】</t>
  </si>
  <si>
    <t>14　寄附金に関する事項</t>
    <rPh sb="3" eb="6">
      <t>キフキン</t>
    </rPh>
    <rPh sb="7" eb="8">
      <t>カン</t>
    </rPh>
    <rPh sb="10" eb="12">
      <t>ジコウ</t>
    </rPh>
    <phoneticPr fontId="1"/>
  </si>
  <si>
    <t>都道府県、市区町村分(特例控除対象)</t>
    <rPh sb="0" eb="4">
      <t>トドウフケン</t>
    </rPh>
    <rPh sb="5" eb="9">
      <t>シクチョウソン</t>
    </rPh>
    <rPh sb="9" eb="10">
      <t>ブン</t>
    </rPh>
    <rPh sb="11" eb="13">
      <t>トクレイ</t>
    </rPh>
    <rPh sb="13" eb="15">
      <t>コウジョ</t>
    </rPh>
    <rPh sb="15" eb="17">
      <t>タイショウ</t>
    </rPh>
    <phoneticPr fontId="1"/>
  </si>
  <si>
    <t>住所地の共同募金会、日赤支部分など(特例控除以外)</t>
    <rPh sb="0" eb="3">
      <t>ジュウショチ</t>
    </rPh>
    <rPh sb="4" eb="6">
      <t>キョウドウ</t>
    </rPh>
    <rPh sb="6" eb="8">
      <t>ボキン</t>
    </rPh>
    <rPh sb="8" eb="9">
      <t>カイ</t>
    </rPh>
    <rPh sb="10" eb="12">
      <t>ニッセキ</t>
    </rPh>
    <rPh sb="12" eb="14">
      <t>シブ</t>
    </rPh>
    <rPh sb="14" eb="15">
      <t>ブン</t>
    </rPh>
    <rPh sb="18" eb="22">
      <t>トクレイコウジョ</t>
    </rPh>
    <rPh sb="22" eb="24">
      <t>イガイ</t>
    </rPh>
    <phoneticPr fontId="1"/>
  </si>
  <si>
    <t>条例指定分</t>
    <rPh sb="0" eb="2">
      <t>ジョウレイ</t>
    </rPh>
    <rPh sb="2" eb="4">
      <t>シテイ</t>
    </rPh>
    <rPh sb="4" eb="5">
      <t>ブン</t>
    </rPh>
    <phoneticPr fontId="1"/>
  </si>
  <si>
    <t>都道府県</t>
    <rPh sb="0" eb="4">
      <t>トドウフケン</t>
    </rPh>
    <phoneticPr fontId="1"/>
  </si>
  <si>
    <t>「都道府県、市区町村分」、「住民地の共同募金会、日赤支援分など」の各欄には、当該団体に寄附した金額を記入してください。
「条例指定分」の「都道府県」、「市区町村」各欄には住所地の都道府県、市区町村の条例で指定された寄附金を支出した場合にそれぞれ記入してください。</t>
    <rPh sb="1" eb="5">
      <t>トドウフケン</t>
    </rPh>
    <rPh sb="6" eb="10">
      <t>シクチョウソン</t>
    </rPh>
    <rPh sb="10" eb="11">
      <t>ブン</t>
    </rPh>
    <rPh sb="14" eb="17">
      <t>ジュウミンチ</t>
    </rPh>
    <rPh sb="18" eb="20">
      <t>キョウドウ</t>
    </rPh>
    <rPh sb="20" eb="23">
      <t>ボキンカイ</t>
    </rPh>
    <rPh sb="24" eb="26">
      <t>ニッセキ</t>
    </rPh>
    <rPh sb="26" eb="29">
      <t>シエンブン</t>
    </rPh>
    <rPh sb="33" eb="35">
      <t>カクラン</t>
    </rPh>
    <rPh sb="38" eb="40">
      <t>トウガイ</t>
    </rPh>
    <rPh sb="40" eb="42">
      <t>ダンタイ</t>
    </rPh>
    <rPh sb="43" eb="45">
      <t>キフ</t>
    </rPh>
    <rPh sb="47" eb="49">
      <t>キンガク</t>
    </rPh>
    <rPh sb="50" eb="52">
      <t>キニュウ</t>
    </rPh>
    <rPh sb="61" eb="63">
      <t>ジョウレイ</t>
    </rPh>
    <rPh sb="63" eb="66">
      <t>シテイブン</t>
    </rPh>
    <rPh sb="69" eb="73">
      <t>トドウフケン</t>
    </rPh>
    <rPh sb="76" eb="80">
      <t>シクチョウソン</t>
    </rPh>
    <rPh sb="81" eb="83">
      <t>カクラン</t>
    </rPh>
    <rPh sb="85" eb="88">
      <t>ジュウショチ</t>
    </rPh>
    <rPh sb="89" eb="93">
      <t>トドウフケン</t>
    </rPh>
    <rPh sb="94" eb="98">
      <t>シクチョウソン</t>
    </rPh>
    <rPh sb="99" eb="101">
      <t>ジョウレイ</t>
    </rPh>
    <rPh sb="102" eb="104">
      <t>シテイ</t>
    </rPh>
    <rPh sb="107" eb="110">
      <t>キフキン</t>
    </rPh>
    <rPh sb="111" eb="113">
      <t>シシュツ</t>
    </rPh>
    <rPh sb="115" eb="117">
      <t>バアイ</t>
    </rPh>
    <rPh sb="122" eb="124">
      <t>キニュウ</t>
    </rPh>
    <phoneticPr fontId="1"/>
  </si>
  <si>
    <t>15　所得金額調整控除に関する事項</t>
    <rPh sb="3" eb="5">
      <t>ショトク</t>
    </rPh>
    <rPh sb="5" eb="7">
      <t>キンガク</t>
    </rPh>
    <rPh sb="7" eb="9">
      <t>チョウセイ</t>
    </rPh>
    <rPh sb="9" eb="11">
      <t>コウジョ</t>
    </rPh>
    <rPh sb="12" eb="13">
      <t>カン</t>
    </rPh>
    <rPh sb="15" eb="17">
      <t>ジコウ</t>
    </rPh>
    <phoneticPr fontId="1"/>
  </si>
  <si>
    <t>氏　名</t>
    <rPh sb="0" eb="1">
      <t>シ</t>
    </rPh>
    <rPh sb="2" eb="3">
      <t>ナ</t>
    </rPh>
    <phoneticPr fontId="1"/>
  </si>
  <si>
    <t>個人番号</t>
    <rPh sb="0" eb="4">
      <t>コジンバンゴウ</t>
    </rPh>
    <phoneticPr fontId="1"/>
  </si>
  <si>
    <t>続柄</t>
    <rPh sb="0" eb="2">
      <t>ツヅキガラ</t>
    </rPh>
    <phoneticPr fontId="1"/>
  </si>
  <si>
    <t>生年月日</t>
    <rPh sb="0" eb="4">
      <t>セイネンガッピ</t>
    </rPh>
    <phoneticPr fontId="1"/>
  </si>
  <si>
    <t>特別障害者に該当する場合</t>
    <rPh sb="0" eb="4">
      <t>トクベツショウガイ</t>
    </rPh>
    <rPh sb="4" eb="5">
      <t>シャ</t>
    </rPh>
    <rPh sb="6" eb="8">
      <t>ガイトウ</t>
    </rPh>
    <rPh sb="10" eb="12">
      <t>バアイ</t>
    </rPh>
    <phoneticPr fontId="1"/>
  </si>
  <si>
    <t>級</t>
    <rPh sb="0" eb="1">
      <t>キュウ</t>
    </rPh>
    <phoneticPr fontId="1"/>
  </si>
  <si>
    <t>度</t>
    <rPh sb="0" eb="1">
      <t>ド</t>
    </rPh>
    <phoneticPr fontId="1"/>
  </si>
  <si>
    <t>別居の場合の住所</t>
    <rPh sb="0" eb="2">
      <t>ベッキョ</t>
    </rPh>
    <rPh sb="3" eb="5">
      <t>バアイ</t>
    </rPh>
    <rPh sb="6" eb="8">
      <t>ジュウショ</t>
    </rPh>
    <phoneticPr fontId="1"/>
  </si>
  <si>
    <t>〇特例に関する事項</t>
    <rPh sb="1" eb="3">
      <t>トクレイ</t>
    </rPh>
    <rPh sb="4" eb="5">
      <t>カン</t>
    </rPh>
    <rPh sb="7" eb="9">
      <t>ジコウ</t>
    </rPh>
    <phoneticPr fontId="1"/>
  </si>
  <si>
    <t>配当に関する住民税の特例</t>
    <rPh sb="0" eb="2">
      <t>ハイトウ</t>
    </rPh>
    <rPh sb="3" eb="4">
      <t>カン</t>
    </rPh>
    <rPh sb="6" eb="9">
      <t>ジュウミンゼイ</t>
    </rPh>
    <rPh sb="10" eb="12">
      <t>トクレイ</t>
    </rPh>
    <phoneticPr fontId="1"/>
  </si>
  <si>
    <t>特　定
肉用牛</t>
    <rPh sb="0" eb="1">
      <t>トク</t>
    </rPh>
    <rPh sb="2" eb="3">
      <t>テイ</t>
    </rPh>
    <rPh sb="4" eb="5">
      <t>ニク</t>
    </rPh>
    <rPh sb="5" eb="6">
      <t>ヨウ</t>
    </rPh>
    <rPh sb="6" eb="7">
      <t>ギュウ</t>
    </rPh>
    <phoneticPr fontId="1"/>
  </si>
  <si>
    <t>全体</t>
    <rPh sb="0" eb="2">
      <t>ゼンタイ</t>
    </rPh>
    <phoneticPr fontId="1"/>
  </si>
  <si>
    <t>肉免税外</t>
    <rPh sb="0" eb="1">
      <t>ニク</t>
    </rPh>
    <rPh sb="1" eb="2">
      <t>メン</t>
    </rPh>
    <rPh sb="2" eb="3">
      <t>ゼイ</t>
    </rPh>
    <rPh sb="3" eb="4">
      <t>ソト</t>
    </rPh>
    <phoneticPr fontId="1"/>
  </si>
  <si>
    <t>Ⓐ収入金額</t>
    <rPh sb="1" eb="3">
      <t>シュウニュウ</t>
    </rPh>
    <rPh sb="3" eb="5">
      <t>キンガク</t>
    </rPh>
    <phoneticPr fontId="1"/>
  </si>
  <si>
    <t>Ⓑ必要経費</t>
    <rPh sb="1" eb="3">
      <t>ヒツヨウ</t>
    </rPh>
    <rPh sb="3" eb="5">
      <t>ケイヒ</t>
    </rPh>
    <phoneticPr fontId="1"/>
  </si>
  <si>
    <t>Ⓒ事業専従者控除金額</t>
    <rPh sb="1" eb="6">
      <t>ジギョウセンジュウシャ</t>
    </rPh>
    <rPh sb="6" eb="8">
      <t>コウジョ</t>
    </rPh>
    <rPh sb="8" eb="10">
      <t>キンガク</t>
    </rPh>
    <phoneticPr fontId="1"/>
  </si>
  <si>
    <t>Ⓓ所得金額</t>
    <rPh sb="1" eb="5">
      <t>ショトクキンガク</t>
    </rPh>
    <phoneticPr fontId="1"/>
  </si>
  <si>
    <t>肉用牛を除く農業収入金額</t>
    <rPh sb="0" eb="3">
      <t>ニクヨウギュウ</t>
    </rPh>
    <rPh sb="4" eb="5">
      <t>ノゾ</t>
    </rPh>
    <rPh sb="6" eb="8">
      <t>ノウギョウ</t>
    </rPh>
    <rPh sb="8" eb="10">
      <t>シュウニュウ</t>
    </rPh>
    <rPh sb="10" eb="12">
      <t>キンガク</t>
    </rPh>
    <phoneticPr fontId="1"/>
  </si>
  <si>
    <t>肉用牛を除く農業所得金額</t>
    <rPh sb="0" eb="3">
      <t>ニクヨウギュウ</t>
    </rPh>
    <rPh sb="4" eb="5">
      <t>ノゾ</t>
    </rPh>
    <rPh sb="6" eb="8">
      <t>ノウギョウ</t>
    </rPh>
    <rPh sb="8" eb="10">
      <t>ショトク</t>
    </rPh>
    <rPh sb="10" eb="12">
      <t>キンガク</t>
    </rPh>
    <phoneticPr fontId="1"/>
  </si>
  <si>
    <t>㋑</t>
    <phoneticPr fontId="1"/>
  </si>
  <si>
    <t>②</t>
    <phoneticPr fontId="1"/>
  </si>
  <si>
    <t>市区町村</t>
    <rPh sb="0" eb="4">
      <t>シクチョウソン</t>
    </rPh>
    <phoneticPr fontId="1"/>
  </si>
  <si>
    <t>「個人番号」欄には、マイナンバーを入力してください。</t>
    <rPh sb="17" eb="19">
      <t>ニュウリョク</t>
    </rPh>
    <phoneticPr fontId="1"/>
  </si>
  <si>
    <t>非課税所得など</t>
    <rPh sb="0" eb="5">
      <t>ヒカゼイショトク</t>
    </rPh>
    <phoneticPr fontId="1"/>
  </si>
  <si>
    <t>11　事業専従者に関する事項</t>
    <rPh sb="3" eb="8">
      <t>ジギョウセンジュウシャ</t>
    </rPh>
    <rPh sb="9" eb="10">
      <t>カン</t>
    </rPh>
    <rPh sb="12" eb="14">
      <t>ジコウ</t>
    </rPh>
    <phoneticPr fontId="1"/>
  </si>
  <si>
    <t>円</t>
    <rPh sb="0" eb="1">
      <t>エン</t>
    </rPh>
    <phoneticPr fontId="1"/>
  </si>
  <si>
    <t>損益通算の特例適用前
の不動産所得</t>
    <rPh sb="0" eb="2">
      <t>ソンエキ</t>
    </rPh>
    <rPh sb="2" eb="4">
      <t>ツウサン</t>
    </rPh>
    <rPh sb="5" eb="7">
      <t>トクレイ</t>
    </rPh>
    <rPh sb="7" eb="9">
      <t>テキヨウ</t>
    </rPh>
    <rPh sb="9" eb="10">
      <t>マエ</t>
    </rPh>
    <rPh sb="12" eb="15">
      <t>フドウサン</t>
    </rPh>
    <rPh sb="15" eb="17">
      <t>ショトク</t>
    </rPh>
    <phoneticPr fontId="1"/>
  </si>
  <si>
    <t>事業用資産の
譲渡損失など</t>
    <rPh sb="0" eb="3">
      <t>ジギョウヨウ</t>
    </rPh>
    <rPh sb="3" eb="5">
      <t>シサン</t>
    </rPh>
    <rPh sb="7" eb="9">
      <t>ジョウト</t>
    </rPh>
    <rPh sb="9" eb="11">
      <t>ソンシツ</t>
    </rPh>
    <phoneticPr fontId="1"/>
  </si>
  <si>
    <t>資産の種類</t>
    <rPh sb="0" eb="2">
      <t>シサン</t>
    </rPh>
    <rPh sb="3" eb="5">
      <t>シュルイ</t>
    </rPh>
    <phoneticPr fontId="1"/>
  </si>
  <si>
    <t>損失額、被災損失額（白）</t>
    <rPh sb="0" eb="3">
      <t>ソンシツガク</t>
    </rPh>
    <rPh sb="4" eb="9">
      <t>ヒサイソンシツガク</t>
    </rPh>
    <rPh sb="10" eb="11">
      <t>シロ</t>
    </rPh>
    <phoneticPr fontId="1"/>
  </si>
  <si>
    <t>前年中の開廃業</t>
    <rPh sb="0" eb="3">
      <t>ゼンネンチュウ</t>
    </rPh>
    <rPh sb="4" eb="7">
      <t>カイハイギョウ</t>
    </rPh>
    <phoneticPr fontId="1"/>
  </si>
  <si>
    <t>□</t>
    <phoneticPr fontId="1"/>
  </si>
  <si>
    <t>他都道府県の事務所等</t>
    <rPh sb="0" eb="1">
      <t>タ</t>
    </rPh>
    <rPh sb="1" eb="5">
      <t>トドウフケン</t>
    </rPh>
    <rPh sb="6" eb="9">
      <t>ジムショ</t>
    </rPh>
    <rPh sb="9" eb="10">
      <t>トウ</t>
    </rPh>
    <phoneticPr fontId="1"/>
  </si>
  <si>
    <t>13　事業税に関する事項</t>
    <rPh sb="3" eb="6">
      <t>ジギョウゼイ</t>
    </rPh>
    <rPh sb="7" eb="8">
      <t>カン</t>
    </rPh>
    <rPh sb="10" eb="12">
      <t>ジコウ</t>
    </rPh>
    <phoneticPr fontId="1"/>
  </si>
  <si>
    <t>開始　・　廃止</t>
    <rPh sb="0" eb="2">
      <t>カイシ</t>
    </rPh>
    <rPh sb="5" eb="7">
      <t>ハイシ</t>
    </rPh>
    <phoneticPr fontId="1"/>
  </si>
  <si>
    <t>　　　　月</t>
    <rPh sb="4" eb="5">
      <t>ガツ</t>
    </rPh>
    <phoneticPr fontId="1"/>
  </si>
  <si>
    <t>　　　日</t>
    <rPh sb="3" eb="4">
      <t>ニチ</t>
    </rPh>
    <phoneticPr fontId="1"/>
  </si>
  <si>
    <t>□30歳未満又は70歳以上　　□38万円以上の支払い</t>
    <rPh sb="3" eb="4">
      <t>サイ</t>
    </rPh>
    <rPh sb="4" eb="6">
      <t>ミマン</t>
    </rPh>
    <rPh sb="6" eb="7">
      <t>マタ</t>
    </rPh>
    <rPh sb="10" eb="11">
      <t>サイ</t>
    </rPh>
    <rPh sb="11" eb="13">
      <t>イジョウ</t>
    </rPh>
    <rPh sb="18" eb="20">
      <t>マンエン</t>
    </rPh>
    <rPh sb="20" eb="22">
      <t>イジョウ</t>
    </rPh>
    <rPh sb="23" eb="25">
      <t>シハライ</t>
    </rPh>
    <phoneticPr fontId="1"/>
  </si>
  <si>
    <t>□配偶者　　　　□学生　　　　□障害者</t>
    <rPh sb="1" eb="4">
      <t>ハイグウシャ</t>
    </rPh>
    <rPh sb="9" eb="11">
      <t>ガクセイ</t>
    </rPh>
    <rPh sb="16" eb="19">
      <t>ショウガイシャ</t>
    </rPh>
    <phoneticPr fontId="1"/>
  </si>
  <si>
    <t>□配偶者　　　　□学生　　　　□障害者</t>
    <phoneticPr fontId="1"/>
  </si>
  <si>
    <t>□30歳未満又は70歳以上　　□38万円以上の支払い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</si>
</sst>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 0000\ 0000"/>
    <numFmt numFmtId="177" formatCode="###,###&quot;円&quot;"/>
    <numFmt numFmtId="178" formatCode="0&quot;歳&quot;"/>
    <numFmt numFmtId="179" formatCode="#&quot;月&quot;"/>
    <numFmt numFmtId="180" formatCode="0.000"/>
    <numFmt numFmtId="181" formatCode="0_);[Red]\(0\)"/>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6.5"/>
      <color theme="1"/>
      <name val="ＭＳ ゴシック"/>
      <family val="3"/>
      <charset val="128"/>
    </font>
    <font>
      <sz val="7"/>
      <color theme="1"/>
      <name val="ＭＳ ゴシック"/>
      <family val="3"/>
      <charset val="128"/>
    </font>
    <font>
      <sz val="5.5"/>
      <color theme="1"/>
      <name val="ＭＳ ゴシック"/>
      <family val="3"/>
      <charset val="128"/>
    </font>
    <font>
      <sz val="4.5"/>
      <color theme="1"/>
      <name val="ＭＳ ゴシック"/>
      <family val="3"/>
      <charset val="128"/>
    </font>
    <font>
      <sz val="5"/>
      <color theme="1"/>
      <name val="ＭＳ ゴシック"/>
      <family val="3"/>
      <charset val="128"/>
    </font>
    <font>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2"/>
      <charset val="128"/>
      <scheme val="minor"/>
    </font>
    <font>
      <sz val="12"/>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0"/>
      <color theme="0"/>
      <name val="游ゴシック"/>
      <family val="2"/>
      <charset val="128"/>
      <scheme val="minor"/>
    </font>
    <font>
      <sz val="8"/>
      <color theme="1"/>
      <name val="游ゴシック"/>
      <family val="3"/>
      <charset val="128"/>
      <scheme val="minor"/>
    </font>
    <font>
      <sz val="24"/>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7"/>
      <color theme="1"/>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sz val="16"/>
      <name val="游ゴシック"/>
      <family val="3"/>
      <charset val="128"/>
      <scheme val="minor"/>
    </font>
    <font>
      <sz val="8"/>
      <name val="游ゴシック"/>
      <family val="3"/>
      <charset val="128"/>
      <scheme val="minor"/>
    </font>
    <font>
      <sz val="24"/>
      <name val="游ゴシック"/>
      <family val="3"/>
      <charset val="128"/>
      <scheme val="minor"/>
    </font>
    <font>
      <sz val="11"/>
      <color theme="0"/>
      <name val="游ゴシック"/>
      <family val="3"/>
      <charset val="128"/>
      <scheme val="minor"/>
    </font>
    <font>
      <b/>
      <u val="double"/>
      <sz val="16"/>
      <color theme="1"/>
      <name val="游ゴシック"/>
      <family val="3"/>
      <charset val="128"/>
      <scheme val="minor"/>
    </font>
    <font>
      <b/>
      <sz val="16"/>
      <color theme="1"/>
      <name val="游ゴシック"/>
      <family val="3"/>
      <charset val="128"/>
      <scheme val="minor"/>
    </font>
    <font>
      <sz val="11"/>
      <color rgb="FF00B050"/>
      <name val="游ゴシック"/>
      <family val="3"/>
      <charset val="128"/>
      <scheme val="minor"/>
    </font>
    <font>
      <sz val="9"/>
      <color rgb="FF00B050"/>
      <name val="游ゴシック"/>
      <family val="2"/>
      <charset val="128"/>
      <scheme val="minor"/>
    </font>
    <font>
      <sz val="9"/>
      <color rgb="FF00B050"/>
      <name val="游ゴシック"/>
      <family val="3"/>
      <charset val="128"/>
      <scheme val="minor"/>
    </font>
    <font>
      <sz val="11"/>
      <color rgb="FF0070C0"/>
      <name val="游ゴシック"/>
      <family val="3"/>
      <charset val="128"/>
      <scheme val="minor"/>
    </font>
    <font>
      <sz val="11"/>
      <color rgb="FF0070C0"/>
      <name val="游ゴシック"/>
      <family val="2"/>
      <charset val="128"/>
      <scheme val="minor"/>
    </font>
    <font>
      <b/>
      <sz val="12"/>
      <color rgb="FFFF0000"/>
      <name val="游ゴシック"/>
      <family val="3"/>
      <charset val="128"/>
      <scheme val="minor"/>
    </font>
    <font>
      <b/>
      <sz val="9"/>
      <color theme="1"/>
      <name val="游ゴシック"/>
      <family val="3"/>
      <charset val="128"/>
      <scheme val="minor"/>
    </font>
    <font>
      <sz val="11"/>
      <color rgb="FFFF0000"/>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8"/>
      <color theme="1"/>
      <name val="游ゴシック"/>
      <family val="3"/>
      <charset val="128"/>
      <scheme val="minor"/>
    </font>
    <font>
      <b/>
      <sz val="11"/>
      <color rgb="FFFF0000"/>
      <name val="游ゴシック"/>
      <family val="3"/>
      <charset val="128"/>
      <scheme val="minor"/>
    </font>
    <font>
      <b/>
      <sz val="11"/>
      <color theme="0"/>
      <name val="游ゴシック"/>
      <family val="3"/>
      <charset val="128"/>
      <scheme val="minor"/>
    </font>
    <font>
      <sz val="10"/>
      <color theme="0"/>
      <name val="游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CCC"/>
        <bgColor indexed="64"/>
      </patternFill>
    </fill>
    <fill>
      <patternFill patternType="solid">
        <fgColor rgb="FFFF00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C00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diagonal style="thin">
        <color auto="1"/>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style="thin">
        <color indexed="64"/>
      </right>
      <top/>
      <bottom/>
      <diagonal style="thin">
        <color auto="1"/>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dashed">
        <color indexed="64"/>
      </right>
      <top style="hair">
        <color indexed="64"/>
      </top>
      <bottom/>
      <diagonal/>
    </border>
    <border>
      <left style="dashed">
        <color indexed="64"/>
      </left>
      <right/>
      <top style="hair">
        <color indexed="64"/>
      </top>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top/>
      <bottom style="hair">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auto="1"/>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bottom/>
      <diagonal style="thin">
        <color indexed="64"/>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diagonalUp="1">
      <left/>
      <right/>
      <top/>
      <bottom/>
      <diagonal style="thin">
        <color indexed="64"/>
      </diagonal>
    </border>
    <border diagonalUp="1">
      <left/>
      <right/>
      <top/>
      <bottom style="thin">
        <color indexed="64"/>
      </bottom>
      <diagonal style="thin">
        <color indexed="64"/>
      </diagonal>
    </border>
    <border diagonalUp="1">
      <left/>
      <right style="hair">
        <color indexed="64"/>
      </right>
      <top/>
      <bottom/>
      <diagonal style="thin">
        <color indexed="64"/>
      </diagonal>
    </border>
    <border diagonalUp="1">
      <left/>
      <right style="hair">
        <color indexed="64"/>
      </right>
      <top/>
      <bottom style="thin">
        <color indexed="64"/>
      </bottom>
      <diagonal style="thin">
        <color indexed="64"/>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right/>
      <top style="thin">
        <color indexed="64"/>
      </top>
      <bottom/>
      <diagonal style="thin">
        <color indexed="64"/>
      </diagonal>
    </border>
    <border diagonalUp="1">
      <left/>
      <right style="hair">
        <color indexed="64"/>
      </right>
      <top style="thin">
        <color indexed="64"/>
      </top>
      <bottom/>
      <diagonal style="thin">
        <color indexed="64"/>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426">
    <xf numFmtId="0" fontId="0" fillId="0" borderId="0" xfId="0">
      <alignment vertical="center"/>
    </xf>
    <xf numFmtId="0" fontId="0" fillId="2" borderId="0" xfId="0" applyFill="1" applyProtection="1">
      <alignment vertical="center"/>
    </xf>
    <xf numFmtId="0" fontId="0" fillId="2" borderId="0" xfId="0" applyFill="1" applyAlignment="1" applyProtection="1">
      <alignment vertical="center"/>
    </xf>
    <xf numFmtId="0" fontId="14" fillId="2" borderId="0" xfId="0" applyFont="1" applyFill="1" applyProtection="1">
      <alignment vertical="center"/>
    </xf>
    <xf numFmtId="0" fontId="14" fillId="2" borderId="0" xfId="0" applyFont="1" applyFill="1" applyAlignment="1" applyProtection="1">
      <alignment vertical="center"/>
    </xf>
    <xf numFmtId="0" fontId="0" fillId="2" borderId="0" xfId="0" applyFill="1" applyBorder="1" applyProtection="1">
      <alignment vertical="center"/>
    </xf>
    <xf numFmtId="0" fontId="0" fillId="2" borderId="32" xfId="0" applyFill="1" applyBorder="1" applyAlignment="1" applyProtection="1">
      <alignment horizontal="right" vertical="center" wrapText="1"/>
    </xf>
    <xf numFmtId="0" fontId="0" fillId="3" borderId="33" xfId="0" applyFill="1" applyBorder="1" applyAlignment="1" applyProtection="1">
      <alignment horizontal="right" vertical="center" wrapText="1"/>
      <protection locked="0"/>
    </xf>
    <xf numFmtId="0" fontId="0" fillId="0" borderId="28" xfId="0" applyFill="1" applyBorder="1" applyAlignment="1" applyProtection="1">
      <alignment horizontal="center" vertical="center"/>
    </xf>
    <xf numFmtId="0" fontId="0" fillId="2" borderId="33" xfId="0" applyFill="1" applyBorder="1" applyProtection="1">
      <alignment vertical="center"/>
    </xf>
    <xf numFmtId="0" fontId="13" fillId="2" borderId="0" xfId="0" applyFont="1" applyFill="1" applyProtection="1">
      <alignment vertical="center"/>
    </xf>
    <xf numFmtId="0" fontId="0" fillId="0" borderId="0" xfId="0" applyFill="1" applyProtection="1">
      <alignment vertical="center"/>
    </xf>
    <xf numFmtId="0" fontId="0" fillId="2" borderId="0" xfId="0" applyFill="1">
      <alignment vertical="center"/>
    </xf>
    <xf numFmtId="0" fontId="0" fillId="2" borderId="11" xfId="0" applyFill="1" applyBorder="1">
      <alignment vertical="center"/>
    </xf>
    <xf numFmtId="0" fontId="0" fillId="2" borderId="0" xfId="0" applyFill="1" applyBorder="1">
      <alignment vertical="center"/>
    </xf>
    <xf numFmtId="0" fontId="0" fillId="2" borderId="0" xfId="0" applyFill="1" applyAlignment="1">
      <alignment vertical="center"/>
    </xf>
    <xf numFmtId="0" fontId="0" fillId="2" borderId="20" xfId="0" applyFill="1" applyBorder="1">
      <alignment vertical="center"/>
    </xf>
    <xf numFmtId="38" fontId="0" fillId="2" borderId="0" xfId="1" applyFont="1" applyFill="1" applyBorder="1" applyAlignment="1">
      <alignment horizontal="center" vertical="center"/>
    </xf>
    <xf numFmtId="38" fontId="13" fillId="2" borderId="0" xfId="1" applyFont="1" applyFill="1" applyBorder="1" applyAlignment="1">
      <alignment horizontal="center" vertical="center"/>
    </xf>
    <xf numFmtId="0" fontId="13" fillId="2" borderId="0" xfId="0" applyFont="1" applyFill="1">
      <alignment vertical="center"/>
    </xf>
    <xf numFmtId="38" fontId="0" fillId="0" borderId="0" xfId="1" applyFont="1">
      <alignment vertical="center"/>
    </xf>
    <xf numFmtId="0" fontId="18" fillId="2" borderId="0" xfId="0" applyFont="1" applyFill="1">
      <alignment vertical="center"/>
    </xf>
    <xf numFmtId="38" fontId="0" fillId="0" borderId="1" xfId="1" applyFont="1" applyBorder="1" applyAlignment="1">
      <alignment horizontal="center" vertical="center"/>
    </xf>
    <xf numFmtId="0" fontId="0" fillId="2" borderId="0" xfId="0" applyFill="1" applyAlignment="1">
      <alignment horizontal="left" vertical="center"/>
    </xf>
    <xf numFmtId="0" fontId="16" fillId="2" borderId="0" xfId="0" applyFont="1" applyFill="1">
      <alignment vertical="center"/>
    </xf>
    <xf numFmtId="0" fontId="16" fillId="0" borderId="0" xfId="0" applyFont="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17" fillId="2" borderId="0" xfId="0" applyFont="1" applyFill="1">
      <alignment vertical="center"/>
    </xf>
    <xf numFmtId="0" fontId="17" fillId="2" borderId="0" xfId="0" applyFont="1" applyFill="1" applyAlignment="1">
      <alignment horizontal="center" vertical="center"/>
    </xf>
    <xf numFmtId="178" fontId="0" fillId="3" borderId="27" xfId="0" applyNumberFormat="1" applyFill="1" applyBorder="1" applyAlignment="1" applyProtection="1">
      <alignment vertical="center"/>
      <protection locked="0"/>
    </xf>
    <xf numFmtId="0" fontId="16" fillId="0" borderId="4" xfId="0" applyFont="1" applyBorder="1" applyAlignment="1">
      <alignment horizontal="center" vertical="center"/>
    </xf>
    <xf numFmtId="0" fontId="16" fillId="2" borderId="0" xfId="0" applyFont="1" applyFill="1" applyBorder="1" applyAlignment="1">
      <alignment horizontal="center" vertical="center"/>
    </xf>
    <xf numFmtId="180" fontId="16" fillId="2" borderId="0" xfId="0" applyNumberFormat="1" applyFont="1" applyFill="1">
      <alignment vertical="center"/>
    </xf>
    <xf numFmtId="0" fontId="16" fillId="0" borderId="7" xfId="0" applyFont="1" applyBorder="1" applyAlignment="1">
      <alignment horizontal="center" vertical="center"/>
    </xf>
    <xf numFmtId="0" fontId="16" fillId="0" borderId="27" xfId="0" applyFont="1" applyBorder="1" applyAlignment="1">
      <alignment horizontal="center" vertical="center"/>
    </xf>
    <xf numFmtId="0" fontId="17"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28" xfId="0" applyFont="1" applyBorder="1" applyAlignment="1">
      <alignment horizontal="center" vertical="center"/>
    </xf>
    <xf numFmtId="38" fontId="0" fillId="0" borderId="27" xfId="1" applyFont="1" applyBorder="1" applyAlignment="1">
      <alignment horizontal="center" vertical="center"/>
    </xf>
    <xf numFmtId="0" fontId="16" fillId="4" borderId="27"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16" fillId="3" borderId="49" xfId="0" applyFont="1" applyFill="1" applyBorder="1" applyAlignment="1" applyProtection="1">
      <alignment horizontal="center" vertical="center"/>
      <protection locked="0"/>
    </xf>
    <xf numFmtId="0" fontId="22" fillId="2" borderId="0" xfId="0" applyFont="1" applyFill="1">
      <alignment vertical="center"/>
    </xf>
    <xf numFmtId="9" fontId="0" fillId="2" borderId="0" xfId="2" applyFont="1" applyFill="1" applyBorder="1" applyAlignment="1">
      <alignment horizontal="center" vertical="center"/>
    </xf>
    <xf numFmtId="0" fontId="0" fillId="2" borderId="15" xfId="0" applyFill="1" applyBorder="1">
      <alignment vertical="center"/>
    </xf>
    <xf numFmtId="0" fontId="0" fillId="2" borderId="16" xfId="0" applyFill="1" applyBorder="1">
      <alignment vertical="center"/>
    </xf>
    <xf numFmtId="0" fontId="0" fillId="2" borderId="50" xfId="0" applyFill="1" applyBorder="1">
      <alignment vertical="center"/>
    </xf>
    <xf numFmtId="0" fontId="0" fillId="2" borderId="51" xfId="0" applyFill="1" applyBorder="1">
      <alignment vertical="center"/>
    </xf>
    <xf numFmtId="0" fontId="24" fillId="2" borderId="0" xfId="0" applyFont="1" applyFill="1" applyBorder="1" applyAlignment="1">
      <alignment horizontal="right" vertical="center"/>
    </xf>
    <xf numFmtId="0" fontId="24" fillId="2" borderId="0" xfId="0" applyFont="1" applyFill="1" applyBorder="1" applyAlignment="1">
      <alignment horizontal="left"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2" borderId="22" xfId="0" applyFill="1" applyBorder="1">
      <alignment vertical="center"/>
    </xf>
    <xf numFmtId="0" fontId="0" fillId="2" borderId="23" xfId="0" applyFill="1" applyBorder="1" applyAlignment="1">
      <alignment vertical="center" textRotation="255"/>
    </xf>
    <xf numFmtId="0" fontId="0" fillId="2" borderId="23" xfId="0" applyFill="1" applyBorder="1">
      <alignment vertical="center"/>
    </xf>
    <xf numFmtId="0" fontId="0" fillId="2" borderId="38" xfId="0" applyFill="1" applyBorder="1">
      <alignment vertical="center"/>
    </xf>
    <xf numFmtId="0" fontId="0" fillId="2" borderId="0" xfId="0" applyFill="1" applyBorder="1" applyAlignment="1">
      <alignment vertical="center" textRotation="255"/>
    </xf>
    <xf numFmtId="0" fontId="15" fillId="0" borderId="1" xfId="0" applyFont="1" applyBorder="1" applyAlignment="1">
      <alignment horizontal="center" vertical="center" wrapText="1"/>
    </xf>
    <xf numFmtId="0" fontId="0" fillId="0" borderId="29" xfId="0" applyBorder="1" applyAlignment="1">
      <alignment horizontal="center" vertical="center"/>
    </xf>
    <xf numFmtId="38" fontId="0" fillId="0" borderId="1" xfId="1" applyFont="1" applyBorder="1">
      <alignment vertical="center"/>
    </xf>
    <xf numFmtId="38" fontId="0" fillId="0" borderId="1" xfId="1" quotePrefix="1" applyFont="1" applyBorder="1">
      <alignment vertical="center"/>
    </xf>
    <xf numFmtId="38" fontId="0" fillId="0" borderId="35" xfId="1" applyFont="1" applyBorder="1">
      <alignment vertical="center"/>
    </xf>
    <xf numFmtId="38" fontId="0" fillId="0" borderId="15" xfId="1" applyFont="1" applyBorder="1">
      <alignment vertical="center"/>
    </xf>
    <xf numFmtId="38" fontId="0" fillId="0" borderId="18" xfId="1" applyFont="1" applyBorder="1">
      <alignment vertical="center"/>
    </xf>
    <xf numFmtId="38" fontId="0" fillId="0" borderId="44" xfId="1" applyFont="1" applyBorder="1">
      <alignment vertical="center"/>
    </xf>
    <xf numFmtId="38" fontId="0" fillId="0" borderId="25" xfId="1" applyFont="1" applyBorder="1">
      <alignment vertical="center"/>
    </xf>
    <xf numFmtId="38" fontId="0" fillId="0" borderId="68" xfId="1" applyFont="1" applyBorder="1">
      <alignment vertical="center"/>
    </xf>
    <xf numFmtId="38" fontId="0" fillId="0" borderId="36" xfId="1" applyFont="1" applyBorder="1">
      <alignment vertical="center"/>
    </xf>
    <xf numFmtId="38" fontId="14" fillId="0" borderId="69" xfId="1" applyFont="1" applyBorder="1">
      <alignment vertical="center"/>
    </xf>
    <xf numFmtId="0" fontId="0" fillId="3" borderId="0" xfId="0" applyFill="1">
      <alignment vertical="center"/>
    </xf>
    <xf numFmtId="38" fontId="14" fillId="5" borderId="70" xfId="1" applyFont="1" applyFill="1" applyBorder="1">
      <alignment vertical="center"/>
    </xf>
    <xf numFmtId="38" fontId="0" fillId="0" borderId="27" xfId="1" applyFont="1" applyBorder="1">
      <alignment vertical="center"/>
    </xf>
    <xf numFmtId="0" fontId="0" fillId="0" borderId="0" xfId="0" applyAlignment="1">
      <alignment horizontal="center"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4" borderId="0" xfId="0" applyFill="1">
      <alignment vertical="center"/>
    </xf>
    <xf numFmtId="0" fontId="0" fillId="9" borderId="0" xfId="0" applyFill="1">
      <alignment vertical="center"/>
    </xf>
    <xf numFmtId="9" fontId="0" fillId="9" borderId="0" xfId="2" applyFont="1" applyFill="1">
      <alignment vertical="center"/>
    </xf>
    <xf numFmtId="180" fontId="0" fillId="9" borderId="0" xfId="0" applyNumberFormat="1" applyFill="1">
      <alignment vertical="center"/>
    </xf>
    <xf numFmtId="180" fontId="16" fillId="9" borderId="0" xfId="0" applyNumberFormat="1" applyFont="1" applyFill="1">
      <alignment vertical="center"/>
    </xf>
    <xf numFmtId="0" fontId="0" fillId="6" borderId="1" xfId="0" applyFill="1" applyBorder="1">
      <alignment vertical="center"/>
    </xf>
    <xf numFmtId="38" fontId="0" fillId="6" borderId="1" xfId="0" applyNumberFormat="1" applyFill="1" applyBorder="1">
      <alignment vertical="center"/>
    </xf>
    <xf numFmtId="0" fontId="0" fillId="8" borderId="1" xfId="0" applyFill="1" applyBorder="1">
      <alignment vertical="center"/>
    </xf>
    <xf numFmtId="38" fontId="0" fillId="8" borderId="1" xfId="0" applyNumberFormat="1" applyFill="1" applyBorder="1">
      <alignment vertical="center"/>
    </xf>
    <xf numFmtId="0" fontId="0" fillId="3" borderId="1" xfId="0" applyFill="1" applyBorder="1">
      <alignment vertical="center"/>
    </xf>
    <xf numFmtId="38" fontId="0" fillId="3" borderId="1" xfId="0" applyNumberFormat="1" applyFill="1" applyBorder="1">
      <alignment vertical="center"/>
    </xf>
    <xf numFmtId="14" fontId="0" fillId="0" borderId="0" xfId="0" applyNumberFormat="1">
      <alignment vertical="center"/>
    </xf>
    <xf numFmtId="38" fontId="0" fillId="0" borderId="0" xfId="1" applyFont="1" applyBorder="1" applyAlignment="1">
      <alignment horizontal="center" vertical="center"/>
    </xf>
    <xf numFmtId="38" fontId="14" fillId="0" borderId="0" xfId="1" applyFont="1" applyFill="1" applyBorder="1">
      <alignment vertical="center"/>
    </xf>
    <xf numFmtId="38" fontId="15" fillId="0" borderId="1" xfId="1" applyFont="1" applyFill="1" applyBorder="1">
      <alignment vertical="center"/>
    </xf>
    <xf numFmtId="38" fontId="0" fillId="0" borderId="35" xfId="1" applyFont="1" applyBorder="1" applyAlignment="1">
      <alignment horizontal="center" vertical="center"/>
    </xf>
    <xf numFmtId="38" fontId="0" fillId="0" borderId="2" xfId="1" applyFont="1" applyBorder="1" applyAlignment="1">
      <alignment horizontal="center" vertical="center"/>
    </xf>
    <xf numFmtId="38" fontId="21" fillId="0" borderId="1" xfId="1" applyFont="1" applyBorder="1">
      <alignment vertical="center"/>
    </xf>
    <xf numFmtId="38" fontId="0" fillId="0" borderId="2" xfId="1" applyFont="1" applyBorder="1">
      <alignment vertical="center"/>
    </xf>
    <xf numFmtId="38" fontId="21" fillId="0" borderId="14" xfId="1" applyFont="1" applyBorder="1">
      <alignment vertical="center"/>
    </xf>
    <xf numFmtId="0" fontId="18" fillId="2" borderId="0" xfId="0" quotePrefix="1" applyFont="1" applyFill="1">
      <alignment vertical="center"/>
    </xf>
    <xf numFmtId="0" fontId="18" fillId="2" borderId="0" xfId="0" applyFont="1" applyFill="1" applyAlignment="1">
      <alignment horizontal="left" vertical="center"/>
    </xf>
    <xf numFmtId="0" fontId="30" fillId="2" borderId="0" xfId="0" applyFont="1" applyFill="1" applyAlignment="1">
      <alignment horizontal="center" vertical="center"/>
    </xf>
    <xf numFmtId="0" fontId="29" fillId="2" borderId="0" xfId="0" applyFont="1" applyFill="1">
      <alignment vertical="center"/>
    </xf>
    <xf numFmtId="0" fontId="31" fillId="0" borderId="56"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2" borderId="0" xfId="0" applyFont="1" applyFill="1">
      <alignment vertical="center"/>
    </xf>
    <xf numFmtId="180" fontId="29" fillId="2" borderId="0" xfId="0" applyNumberFormat="1" applyFont="1" applyFill="1">
      <alignment vertical="center"/>
    </xf>
    <xf numFmtId="0" fontId="29" fillId="0" borderId="0" xfId="0" applyFont="1">
      <alignment vertical="center"/>
    </xf>
    <xf numFmtId="0" fontId="31" fillId="0" borderId="14"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1" fillId="2" borderId="56" xfId="0" applyFont="1" applyFill="1" applyBorder="1" applyAlignment="1">
      <alignment horizontal="center" vertical="center"/>
    </xf>
    <xf numFmtId="0" fontId="29" fillId="3" borderId="59" xfId="0" applyFont="1" applyFill="1" applyBorder="1" applyAlignment="1" applyProtection="1">
      <alignment horizontal="center" vertical="center"/>
      <protection locked="0"/>
    </xf>
    <xf numFmtId="0" fontId="30" fillId="3" borderId="56" xfId="0" applyFont="1" applyFill="1" applyBorder="1" applyAlignment="1" applyProtection="1">
      <alignment horizontal="center" vertical="center"/>
      <protection locked="0"/>
    </xf>
    <xf numFmtId="0" fontId="31" fillId="2" borderId="14" xfId="0" applyFont="1" applyFill="1" applyBorder="1" applyAlignment="1">
      <alignment horizontal="center" vertical="center"/>
    </xf>
    <xf numFmtId="0" fontId="30" fillId="3" borderId="14" xfId="0" applyFont="1" applyFill="1" applyBorder="1" applyAlignment="1" applyProtection="1">
      <alignment horizontal="center" vertical="center"/>
      <protection locked="0"/>
    </xf>
    <xf numFmtId="0" fontId="30" fillId="0" borderId="0" xfId="0" applyFont="1">
      <alignment vertical="center"/>
    </xf>
    <xf numFmtId="0" fontId="30" fillId="2" borderId="0" xfId="0" applyFont="1" applyFill="1" applyBorder="1" applyAlignment="1">
      <alignment horizontal="center" vertical="center"/>
    </xf>
    <xf numFmtId="0" fontId="29" fillId="2" borderId="0" xfId="0" applyFont="1" applyFill="1" applyAlignment="1">
      <alignment horizontal="center" vertical="center"/>
    </xf>
    <xf numFmtId="181" fontId="30" fillId="2" borderId="0" xfId="0" applyNumberFormat="1" applyFont="1" applyFill="1" applyBorder="1" applyAlignment="1">
      <alignment horizontal="center" vertical="center"/>
    </xf>
    <xf numFmtId="178" fontId="30" fillId="3" borderId="27" xfId="0" applyNumberFormat="1" applyFont="1" applyFill="1" applyBorder="1" applyAlignment="1" applyProtection="1">
      <alignment vertical="center"/>
      <protection locked="0"/>
    </xf>
    <xf numFmtId="0" fontId="30" fillId="2" borderId="0" xfId="0" applyFont="1" applyFill="1" applyBorder="1" applyAlignment="1">
      <alignment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29" fillId="0" borderId="2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28" xfId="0" applyFont="1" applyBorder="1" applyAlignment="1">
      <alignment horizontal="center" vertical="center"/>
    </xf>
    <xf numFmtId="38" fontId="30" fillId="2" borderId="0" xfId="1" applyFont="1" applyFill="1" applyBorder="1" applyAlignment="1">
      <alignment horizontal="center" vertical="center"/>
    </xf>
    <xf numFmtId="0" fontId="29" fillId="4" borderId="27" xfId="0" applyFont="1" applyFill="1" applyBorder="1" applyAlignment="1" applyProtection="1">
      <alignment horizontal="center" vertical="center"/>
      <protection locked="0"/>
    </xf>
    <xf numFmtId="0" fontId="29" fillId="3" borderId="48" xfId="0" applyFont="1" applyFill="1" applyBorder="1" applyAlignment="1" applyProtection="1">
      <alignment horizontal="center" vertical="center"/>
      <protection locked="0"/>
    </xf>
    <xf numFmtId="0" fontId="29" fillId="3" borderId="49" xfId="0" applyFont="1" applyFill="1" applyBorder="1" applyAlignment="1" applyProtection="1">
      <alignment horizontal="center" vertical="center"/>
      <protection locked="0"/>
    </xf>
    <xf numFmtId="0" fontId="30" fillId="2" borderId="15" xfId="0" applyFont="1" applyFill="1" applyBorder="1">
      <alignment vertical="center"/>
    </xf>
    <xf numFmtId="0" fontId="30" fillId="2" borderId="16" xfId="0" applyFont="1" applyFill="1" applyBorder="1">
      <alignment vertical="center"/>
    </xf>
    <xf numFmtId="0" fontId="30" fillId="2" borderId="50" xfId="0" applyFont="1" applyFill="1" applyBorder="1">
      <alignment vertical="center"/>
    </xf>
    <xf numFmtId="0" fontId="30" fillId="2" borderId="20" xfId="0" applyFont="1" applyFill="1" applyBorder="1">
      <alignment vertical="center"/>
    </xf>
    <xf numFmtId="0" fontId="30" fillId="2" borderId="0" xfId="0" applyFont="1" applyFill="1" applyBorder="1">
      <alignment vertical="center"/>
    </xf>
    <xf numFmtId="0" fontId="30" fillId="2" borderId="51" xfId="0" applyFont="1" applyFill="1" applyBorder="1">
      <alignment vertical="center"/>
    </xf>
    <xf numFmtId="0" fontId="30" fillId="2" borderId="11" xfId="0" applyFont="1" applyFill="1" applyBorder="1">
      <alignment vertical="center"/>
    </xf>
    <xf numFmtId="177" fontId="30" fillId="0" borderId="1" xfId="0" applyNumberFormat="1" applyFont="1" applyBorder="1" applyAlignment="1">
      <alignment horizontal="center" vertical="center"/>
    </xf>
    <xf numFmtId="0" fontId="30" fillId="2" borderId="22" xfId="0" applyFont="1" applyFill="1" applyBorder="1">
      <alignment vertical="center"/>
    </xf>
    <xf numFmtId="0" fontId="30" fillId="2" borderId="23" xfId="0" applyFont="1" applyFill="1" applyBorder="1" applyAlignment="1">
      <alignment vertical="center" textRotation="255"/>
    </xf>
    <xf numFmtId="0" fontId="30" fillId="2" borderId="23" xfId="0" applyFont="1" applyFill="1" applyBorder="1">
      <alignment vertical="center"/>
    </xf>
    <xf numFmtId="0" fontId="30" fillId="2" borderId="37" xfId="0" applyFont="1" applyFill="1" applyBorder="1">
      <alignment vertical="center"/>
    </xf>
    <xf numFmtId="0" fontId="30" fillId="2" borderId="38" xfId="0" applyFont="1" applyFill="1" applyBorder="1">
      <alignment vertical="center"/>
    </xf>
    <xf numFmtId="0" fontId="30" fillId="2" borderId="0" xfId="0" applyFont="1" applyFill="1" applyBorder="1" applyAlignment="1">
      <alignment vertical="center" textRotation="255"/>
    </xf>
    <xf numFmtId="38" fontId="0" fillId="5" borderId="72" xfId="1" applyFont="1" applyFill="1" applyBorder="1">
      <alignment vertical="center"/>
    </xf>
    <xf numFmtId="38" fontId="0" fillId="0" borderId="0" xfId="1" applyFont="1" applyBorder="1">
      <alignment vertical="center"/>
    </xf>
    <xf numFmtId="38" fontId="0" fillId="0" borderId="11" xfId="1" applyFont="1" applyBorder="1">
      <alignment vertical="center"/>
    </xf>
    <xf numFmtId="38" fontId="0" fillId="5" borderId="70" xfId="1" applyFont="1" applyFill="1" applyBorder="1">
      <alignment vertical="center"/>
    </xf>
    <xf numFmtId="38" fontId="0" fillId="0" borderId="29" xfId="1" applyFont="1" applyBorder="1">
      <alignment vertical="center"/>
    </xf>
    <xf numFmtId="38" fontId="0" fillId="0" borderId="0" xfId="1" applyFont="1" applyAlignment="1">
      <alignment horizontal="right" vertical="center"/>
    </xf>
    <xf numFmtId="38" fontId="0" fillId="8" borderId="1" xfId="1" applyFont="1" applyFill="1" applyBorder="1">
      <alignment vertical="center"/>
    </xf>
    <xf numFmtId="38" fontId="0" fillId="8" borderId="0" xfId="1" applyFont="1" applyFill="1">
      <alignment vertical="center"/>
    </xf>
    <xf numFmtId="38" fontId="0" fillId="6" borderId="1" xfId="1" applyFont="1" applyFill="1" applyBorder="1">
      <alignment vertical="center"/>
    </xf>
    <xf numFmtId="38" fontId="0" fillId="6" borderId="0" xfId="1" applyFont="1" applyFill="1">
      <alignment vertical="center"/>
    </xf>
    <xf numFmtId="38" fontId="0" fillId="5" borderId="0" xfId="1" applyFont="1" applyFill="1">
      <alignment vertical="center"/>
    </xf>
    <xf numFmtId="0" fontId="0" fillId="0" borderId="1" xfId="1" applyNumberFormat="1" applyFont="1" applyBorder="1">
      <alignment vertical="center"/>
    </xf>
    <xf numFmtId="181" fontId="0" fillId="0" borderId="1" xfId="1" applyNumberFormat="1" applyFont="1" applyBorder="1">
      <alignment vertical="center"/>
    </xf>
    <xf numFmtId="38" fontId="0" fillId="0" borderId="1" xfId="1" applyFont="1" applyBorder="1" applyAlignment="1">
      <alignment horizontal="center" vertical="center"/>
    </xf>
    <xf numFmtId="38" fontId="0" fillId="0" borderId="91" xfId="1" applyFont="1" applyBorder="1" applyAlignment="1">
      <alignment horizontal="center" vertical="center"/>
    </xf>
    <xf numFmtId="38" fontId="0" fillId="0" borderId="1" xfId="1" applyFont="1" applyBorder="1" applyAlignment="1">
      <alignment horizontal="left" vertical="center"/>
    </xf>
    <xf numFmtId="38" fontId="14" fillId="0" borderId="102" xfId="1" applyFont="1" applyBorder="1">
      <alignment vertical="center"/>
    </xf>
    <xf numFmtId="38" fontId="14" fillId="5" borderId="102" xfId="1" applyFont="1" applyFill="1" applyBorder="1" applyAlignment="1">
      <alignment vertical="center"/>
    </xf>
    <xf numFmtId="38" fontId="2" fillId="2" borderId="0" xfId="1" applyFont="1" applyFill="1">
      <alignment vertical="center"/>
    </xf>
    <xf numFmtId="38" fontId="0" fillId="0" borderId="0" xfId="1" applyFont="1" applyAlignment="1">
      <alignment horizontal="center" vertical="center"/>
    </xf>
    <xf numFmtId="38" fontId="0" fillId="0" borderId="1" xfId="1" applyFont="1" applyBorder="1" applyAlignment="1">
      <alignment horizontal="center" vertical="center"/>
    </xf>
    <xf numFmtId="0" fontId="30" fillId="0" borderId="1" xfId="0" applyFont="1" applyBorder="1" applyAlignment="1">
      <alignment horizontal="center" vertical="center"/>
    </xf>
    <xf numFmtId="0" fontId="34" fillId="2" borderId="0" xfId="0" applyFont="1" applyFill="1" applyBorder="1" applyAlignment="1">
      <alignment horizontal="right" vertical="center"/>
    </xf>
    <xf numFmtId="0" fontId="34" fillId="2" borderId="0" xfId="0" applyFont="1" applyFill="1" applyBorder="1" applyAlignment="1">
      <alignment horizontal="left" vertical="center"/>
    </xf>
    <xf numFmtId="38" fontId="2" fillId="2" borderId="0" xfId="1" applyFont="1" applyFill="1" applyBorder="1">
      <alignment vertical="center"/>
    </xf>
    <xf numFmtId="38" fontId="14" fillId="0" borderId="50" xfId="1" applyFont="1" applyBorder="1">
      <alignment vertical="center"/>
    </xf>
    <xf numFmtId="38" fontId="14" fillId="0" borderId="0" xfId="1" applyFont="1" applyFill="1" applyBorder="1" applyAlignment="1">
      <alignment horizontal="center" vertical="center"/>
    </xf>
    <xf numFmtId="38" fontId="0" fillId="0" borderId="13" xfId="1" applyFont="1" applyBorder="1" applyAlignment="1">
      <alignment horizontal="left" vertical="center"/>
    </xf>
    <xf numFmtId="38" fontId="2" fillId="2" borderId="0" xfId="1" applyFont="1" applyFill="1" applyProtection="1">
      <alignment vertical="center"/>
    </xf>
    <xf numFmtId="38" fontId="2" fillId="2" borderId="0" xfId="1" applyFont="1" applyFill="1" applyAlignment="1" applyProtection="1">
      <alignment horizontal="left" vertical="center"/>
    </xf>
    <xf numFmtId="38" fontId="2" fillId="2" borderId="0" xfId="1" applyFont="1" applyFill="1" applyAlignment="1" applyProtection="1">
      <alignment vertical="center"/>
    </xf>
    <xf numFmtId="38" fontId="3" fillId="2" borderId="0" xfId="1" applyFont="1" applyFill="1" applyAlignment="1" applyProtection="1">
      <alignment vertical="center"/>
    </xf>
    <xf numFmtId="38" fontId="3" fillId="2" borderId="28" xfId="1" applyFont="1" applyFill="1" applyBorder="1" applyAlignment="1" applyProtection="1">
      <alignment vertical="center"/>
    </xf>
    <xf numFmtId="38" fontId="3" fillId="2" borderId="27" xfId="1" applyFont="1" applyFill="1" applyBorder="1" applyAlignment="1" applyProtection="1">
      <alignment vertical="center"/>
    </xf>
    <xf numFmtId="38" fontId="3" fillId="2" borderId="29" xfId="1" applyFont="1" applyFill="1" applyBorder="1" applyAlignment="1" applyProtection="1">
      <alignment vertical="center"/>
    </xf>
    <xf numFmtId="38" fontId="8" fillId="2" borderId="11" xfId="1" applyFont="1" applyFill="1" applyBorder="1" applyAlignment="1" applyProtection="1">
      <alignment horizontal="left" vertical="center"/>
    </xf>
    <xf numFmtId="38" fontId="3" fillId="2" borderId="2" xfId="1" applyFont="1" applyFill="1" applyBorder="1" applyProtection="1">
      <alignment vertical="center"/>
    </xf>
    <xf numFmtId="38" fontId="2" fillId="2" borderId="3" xfId="1" applyFont="1" applyFill="1" applyBorder="1" applyAlignment="1" applyProtection="1">
      <alignment vertical="center"/>
    </xf>
    <xf numFmtId="38" fontId="2" fillId="2" borderId="3" xfId="1" applyFont="1" applyFill="1" applyBorder="1" applyProtection="1">
      <alignment vertical="center"/>
    </xf>
    <xf numFmtId="38" fontId="2" fillId="2" borderId="5" xfId="1" applyFont="1" applyFill="1" applyBorder="1" applyAlignment="1" applyProtection="1">
      <alignment vertical="center"/>
    </xf>
    <xf numFmtId="38" fontId="2" fillId="2" borderId="6" xfId="1" applyFont="1" applyFill="1" applyBorder="1" applyAlignment="1" applyProtection="1">
      <alignment vertical="center"/>
    </xf>
    <xf numFmtId="38" fontId="8" fillId="2" borderId="0" xfId="1" applyFont="1" applyFill="1" applyAlignment="1" applyProtection="1">
      <alignment vertical="center" wrapText="1"/>
    </xf>
    <xf numFmtId="38" fontId="2" fillId="2" borderId="0" xfId="1" applyFont="1" applyFill="1" applyBorder="1" applyAlignment="1" applyProtection="1">
      <alignment horizontal="center" vertical="center" shrinkToFit="1"/>
    </xf>
    <xf numFmtId="38" fontId="2" fillId="2" borderId="0" xfId="1" applyFont="1" applyFill="1" applyBorder="1" applyAlignment="1" applyProtection="1">
      <alignment horizontal="center" vertical="center" textRotation="255"/>
    </xf>
    <xf numFmtId="38" fontId="2" fillId="2" borderId="0" xfId="1" applyFont="1" applyFill="1" applyBorder="1" applyAlignment="1" applyProtection="1">
      <alignment horizontal="center" vertical="center"/>
    </xf>
    <xf numFmtId="38" fontId="5" fillId="2" borderId="0" xfId="1" applyFont="1" applyFill="1" applyAlignment="1" applyProtection="1">
      <alignment horizontal="left"/>
    </xf>
    <xf numFmtId="38" fontId="2" fillId="2" borderId="0" xfId="1" applyFont="1" applyFill="1" applyBorder="1" applyProtection="1">
      <alignment vertical="center"/>
    </xf>
    <xf numFmtId="38" fontId="5" fillId="2" borderId="0" xfId="1" applyFont="1" applyFill="1" applyBorder="1" applyAlignment="1" applyProtection="1">
      <alignment horizontal="left" vertical="center"/>
    </xf>
    <xf numFmtId="38" fontId="5" fillId="2" borderId="0" xfId="1" applyFont="1" applyFill="1" applyAlignment="1" applyProtection="1">
      <alignment horizontal="left" vertical="center"/>
    </xf>
    <xf numFmtId="0" fontId="35" fillId="2" borderId="0" xfId="0" applyFont="1" applyFill="1">
      <alignment vertical="center"/>
    </xf>
    <xf numFmtId="0" fontId="0" fillId="2" borderId="32" xfId="0" applyFill="1" applyBorder="1" applyAlignment="1" applyProtection="1">
      <alignment horizontal="center" vertical="center"/>
    </xf>
    <xf numFmtId="0" fontId="0" fillId="2" borderId="112" xfId="0" applyFill="1" applyBorder="1" applyAlignment="1" applyProtection="1">
      <alignment horizontal="center" vertical="center"/>
    </xf>
    <xf numFmtId="0" fontId="37" fillId="2" borderId="0" xfId="0" applyFont="1" applyFill="1" applyAlignment="1">
      <alignment vertical="top"/>
    </xf>
    <xf numFmtId="0" fontId="0" fillId="2" borderId="114" xfId="0" applyFill="1" applyBorder="1">
      <alignment vertical="center"/>
    </xf>
    <xf numFmtId="0" fontId="0" fillId="2" borderId="0" xfId="0" applyFill="1" applyAlignment="1">
      <alignment vertical="center" wrapText="1"/>
    </xf>
    <xf numFmtId="0" fontId="0" fillId="2" borderId="117" xfId="0" applyFill="1" applyBorder="1">
      <alignment vertical="center"/>
    </xf>
    <xf numFmtId="0" fontId="0" fillId="0" borderId="0" xfId="0" applyAlignment="1">
      <alignment horizontal="left" vertical="center"/>
    </xf>
    <xf numFmtId="0" fontId="0" fillId="0" borderId="0" xfId="0" applyAlignment="1">
      <alignment horizontal="right" vertical="center"/>
    </xf>
    <xf numFmtId="0" fontId="0" fillId="12" borderId="0" xfId="0" applyFill="1">
      <alignment vertical="center"/>
    </xf>
    <xf numFmtId="0" fontId="0" fillId="13" borderId="0" xfId="0" applyFill="1">
      <alignment vertical="center"/>
    </xf>
    <xf numFmtId="181" fontId="0" fillId="13" borderId="0" xfId="0" applyNumberFormat="1" applyFill="1">
      <alignment vertical="center"/>
    </xf>
    <xf numFmtId="0" fontId="0" fillId="14" borderId="0" xfId="0" applyFill="1">
      <alignment vertical="center"/>
    </xf>
    <xf numFmtId="181" fontId="0" fillId="14" borderId="0" xfId="0" applyNumberFormat="1" applyFill="1">
      <alignment vertical="center"/>
    </xf>
    <xf numFmtId="38" fontId="39" fillId="0" borderId="14" xfId="1" applyFont="1" applyBorder="1">
      <alignment vertical="center"/>
    </xf>
    <xf numFmtId="38" fontId="40" fillId="0" borderId="1" xfId="1" applyFont="1" applyBorder="1">
      <alignment vertical="center"/>
    </xf>
    <xf numFmtId="38" fontId="38" fillId="0" borderId="1" xfId="1" applyFont="1" applyBorder="1">
      <alignment vertical="center"/>
    </xf>
    <xf numFmtId="38" fontId="42" fillId="0" borderId="1" xfId="1" applyFont="1" applyBorder="1">
      <alignment vertical="center"/>
    </xf>
    <xf numFmtId="38" fontId="42" fillId="0" borderId="1" xfId="1" applyFont="1" applyBorder="1" applyAlignment="1">
      <alignment horizontal="center" vertical="center"/>
    </xf>
    <xf numFmtId="0" fontId="0" fillId="3" borderId="28" xfId="0" applyFill="1" applyBorder="1" applyAlignment="1" applyProtection="1">
      <alignment horizontal="center" vertical="center"/>
      <protection locked="0"/>
    </xf>
    <xf numFmtId="0" fontId="0" fillId="0" borderId="29" xfId="0" applyFill="1" applyBorder="1" applyAlignment="1" applyProtection="1">
      <alignment horizontal="center" vertical="center"/>
    </xf>
    <xf numFmtId="0" fontId="0" fillId="2" borderId="86" xfId="0" applyFill="1" applyBorder="1" applyAlignment="1" applyProtection="1">
      <alignment horizontal="center" vertical="center"/>
    </xf>
    <xf numFmtId="0" fontId="0" fillId="2" borderId="73" xfId="0" applyFill="1" applyBorder="1" applyAlignment="1" applyProtection="1">
      <alignment horizontal="center" vertical="center"/>
    </xf>
    <xf numFmtId="0" fontId="0" fillId="4" borderId="74" xfId="0" applyFill="1" applyBorder="1" applyAlignment="1" applyProtection="1">
      <alignment vertical="center"/>
      <protection locked="0"/>
    </xf>
    <xf numFmtId="0" fontId="0" fillId="2" borderId="82" xfId="0" applyFill="1" applyBorder="1" applyAlignment="1" applyProtection="1">
      <alignment horizontal="center" vertical="center" wrapText="1"/>
    </xf>
    <xf numFmtId="0" fontId="0" fillId="4" borderId="28" xfId="0" applyFill="1" applyBorder="1" applyAlignment="1" applyProtection="1">
      <alignment horizontal="center" vertical="center"/>
      <protection locked="0"/>
    </xf>
    <xf numFmtId="0" fontId="15" fillId="0" borderId="88" xfId="0" applyFont="1" applyFill="1" applyBorder="1" applyAlignment="1" applyProtection="1">
      <alignment horizontal="left" vertical="center"/>
    </xf>
    <xf numFmtId="0" fontId="0" fillId="0" borderId="88" xfId="0" applyFill="1" applyBorder="1" applyAlignment="1" applyProtection="1">
      <alignment horizontal="left" vertical="center"/>
    </xf>
    <xf numFmtId="0" fontId="0" fillId="0" borderId="88" xfId="0" applyFill="1" applyBorder="1" applyAlignment="1" applyProtection="1">
      <alignment horizontal="left" vertical="center" wrapText="1"/>
    </xf>
    <xf numFmtId="0" fontId="0" fillId="0" borderId="86" xfId="0" applyFill="1" applyBorder="1" applyAlignment="1" applyProtection="1">
      <alignment horizontal="left" vertical="center" wrapText="1"/>
    </xf>
    <xf numFmtId="0" fontId="15" fillId="2" borderId="0" xfId="0" applyFont="1" applyFill="1">
      <alignment vertical="center"/>
    </xf>
    <xf numFmtId="0" fontId="15" fillId="0" borderId="0" xfId="0" applyFont="1" applyFill="1">
      <alignment vertical="center"/>
    </xf>
    <xf numFmtId="0" fontId="15" fillId="2" borderId="43" xfId="0" applyFont="1" applyFill="1" applyBorder="1">
      <alignment vertical="center"/>
    </xf>
    <xf numFmtId="0" fontId="15" fillId="2" borderId="11" xfId="0" applyFont="1" applyFill="1" applyBorder="1">
      <alignment vertical="center"/>
    </xf>
    <xf numFmtId="0" fontId="15" fillId="2" borderId="0" xfId="0" applyFont="1" applyFill="1" applyBorder="1">
      <alignment vertical="center"/>
    </xf>
    <xf numFmtId="0" fontId="15" fillId="2" borderId="12" xfId="0" applyFont="1" applyFill="1" applyBorder="1">
      <alignment vertical="center"/>
    </xf>
    <xf numFmtId="0" fontId="15" fillId="2" borderId="5" xfId="0" applyFont="1" applyFill="1" applyBorder="1">
      <alignment vertical="center"/>
    </xf>
    <xf numFmtId="0" fontId="15" fillId="2" borderId="6" xfId="0" applyFont="1" applyFill="1" applyBorder="1">
      <alignment vertical="center"/>
    </xf>
    <xf numFmtId="0" fontId="35" fillId="2" borderId="43" xfId="0" applyFont="1" applyFill="1" applyBorder="1">
      <alignment vertical="center"/>
    </xf>
    <xf numFmtId="0" fontId="15" fillId="2" borderId="0" xfId="0" applyFont="1" applyFill="1" applyAlignment="1">
      <alignment vertical="center"/>
    </xf>
    <xf numFmtId="38" fontId="35" fillId="2" borderId="0" xfId="0" quotePrefix="1" applyNumberFormat="1" applyFont="1" applyFill="1">
      <alignment vertical="center"/>
    </xf>
    <xf numFmtId="0" fontId="35" fillId="2" borderId="0" xfId="0" applyFont="1" applyFill="1" applyBorder="1">
      <alignment vertical="center"/>
    </xf>
    <xf numFmtId="38" fontId="35" fillId="2" borderId="0" xfId="0" applyNumberFormat="1" applyFont="1" applyFill="1">
      <alignment vertical="center"/>
    </xf>
    <xf numFmtId="0" fontId="15" fillId="2" borderId="0" xfId="0" quotePrefix="1" applyFont="1" applyFill="1">
      <alignment vertical="center"/>
    </xf>
    <xf numFmtId="0" fontId="15" fillId="2" borderId="0" xfId="0" applyFont="1" applyFill="1" applyAlignment="1">
      <alignment vertical="center" textRotation="255"/>
    </xf>
    <xf numFmtId="0" fontId="15" fillId="2" borderId="3" xfId="0" applyFont="1" applyFill="1" applyBorder="1" applyAlignment="1">
      <alignment vertical="center"/>
    </xf>
    <xf numFmtId="0" fontId="15" fillId="2" borderId="3" xfId="0" applyFont="1" applyFill="1" applyBorder="1">
      <alignment vertical="center"/>
    </xf>
    <xf numFmtId="38" fontId="15" fillId="2" borderId="0" xfId="1" applyFont="1" applyFill="1">
      <alignment vertical="center"/>
    </xf>
    <xf numFmtId="38" fontId="15" fillId="0" borderId="0" xfId="1" applyFont="1" applyFill="1">
      <alignment vertical="center"/>
    </xf>
    <xf numFmtId="38" fontId="20" fillId="2" borderId="0" xfId="1" applyFont="1" applyFill="1" applyBorder="1" applyAlignment="1">
      <alignment horizontal="center" vertical="center"/>
    </xf>
    <xf numFmtId="38" fontId="15" fillId="0" borderId="0" xfId="1" applyFont="1">
      <alignment vertical="center"/>
    </xf>
    <xf numFmtId="38" fontId="23" fillId="2" borderId="0" xfId="1" applyFont="1" applyFill="1" applyBorder="1" applyAlignment="1">
      <alignment horizontal="center" vertical="center"/>
    </xf>
    <xf numFmtId="38" fontId="15" fillId="2" borderId="0" xfId="1" applyFont="1" applyFill="1" applyBorder="1" applyAlignment="1" applyProtection="1">
      <alignment horizontal="center" vertical="center"/>
      <protection locked="0"/>
    </xf>
    <xf numFmtId="38" fontId="15" fillId="2" borderId="0" xfId="1" applyFont="1" applyFill="1" applyBorder="1" applyAlignment="1">
      <alignment horizontal="center" vertical="center"/>
    </xf>
    <xf numFmtId="38" fontId="14" fillId="2" borderId="0" xfId="1" applyFont="1" applyFill="1">
      <alignment vertical="center"/>
    </xf>
    <xf numFmtId="38" fontId="14" fillId="2" borderId="0" xfId="1" applyFont="1" applyFill="1" applyAlignment="1">
      <alignment horizontal="distributed" vertical="center"/>
    </xf>
    <xf numFmtId="38" fontId="14" fillId="0" borderId="0" xfId="1" applyFont="1" applyAlignment="1">
      <alignment horizontal="distributed" vertical="center"/>
    </xf>
    <xf numFmtId="38" fontId="15" fillId="0" borderId="0" xfId="1" applyFont="1" applyFill="1" applyAlignment="1">
      <alignment vertical="top"/>
    </xf>
    <xf numFmtId="38" fontId="15" fillId="0" borderId="0" xfId="1" applyFont="1" applyFill="1" applyAlignment="1">
      <alignment horizontal="left" vertical="top"/>
    </xf>
    <xf numFmtId="38" fontId="20" fillId="2" borderId="0" xfId="1" applyFont="1" applyFill="1" applyBorder="1" applyAlignment="1">
      <alignment horizontal="center" vertical="center" wrapText="1"/>
    </xf>
    <xf numFmtId="38" fontId="20" fillId="2" borderId="0" xfId="1" applyFont="1" applyFill="1" applyBorder="1" applyAlignment="1" applyProtection="1">
      <alignment horizontal="center" vertical="center" wrapText="1"/>
      <protection locked="0"/>
    </xf>
    <xf numFmtId="38" fontId="47" fillId="2" borderId="0" xfId="1" applyFont="1" applyFill="1" applyAlignment="1">
      <alignment vertical="center"/>
    </xf>
    <xf numFmtId="38" fontId="14" fillId="0" borderId="0" xfId="1" applyFont="1">
      <alignment vertical="center"/>
    </xf>
    <xf numFmtId="38" fontId="49" fillId="2" borderId="0" xfId="1" applyFont="1" applyFill="1" applyBorder="1" applyAlignment="1">
      <alignment horizontal="left" vertical="top" wrapText="1"/>
    </xf>
    <xf numFmtId="38" fontId="0" fillId="0" borderId="1" xfId="1" applyNumberFormat="1" applyFont="1" applyBorder="1">
      <alignment vertical="center"/>
    </xf>
    <xf numFmtId="0" fontId="0" fillId="2" borderId="0" xfId="0" applyFill="1" applyAlignment="1">
      <alignment vertical="top" wrapText="1"/>
    </xf>
    <xf numFmtId="38" fontId="4" fillId="2" borderId="0" xfId="1" applyFont="1" applyFill="1" applyBorder="1" applyAlignment="1" applyProtection="1">
      <alignment vertical="center"/>
    </xf>
    <xf numFmtId="38" fontId="8" fillId="2" borderId="0" xfId="1" applyFont="1" applyFill="1" applyBorder="1" applyAlignment="1" applyProtection="1">
      <alignment vertical="center" wrapText="1"/>
    </xf>
    <xf numFmtId="38" fontId="3" fillId="2" borderId="0" xfId="1" applyFont="1" applyFill="1" applyBorder="1" applyAlignment="1" applyProtection="1">
      <alignment vertical="center"/>
    </xf>
    <xf numFmtId="38" fontId="8" fillId="2" borderId="0" xfId="1" applyFont="1" applyFill="1" applyBorder="1" applyAlignment="1" applyProtection="1">
      <alignment vertical="center"/>
    </xf>
    <xf numFmtId="38" fontId="2" fillId="2" borderId="0" xfId="1" applyFont="1" applyFill="1" applyBorder="1" applyAlignment="1" applyProtection="1">
      <alignment vertical="center"/>
    </xf>
    <xf numFmtId="38" fontId="6" fillId="2" borderId="0" xfId="1" applyFont="1" applyFill="1" applyBorder="1" applyAlignment="1" applyProtection="1">
      <alignment vertical="center"/>
    </xf>
    <xf numFmtId="38" fontId="5" fillId="2" borderId="3" xfId="1" applyFont="1" applyFill="1" applyBorder="1" applyAlignment="1" applyProtection="1"/>
    <xf numFmtId="38" fontId="5" fillId="2" borderId="0" xfId="1" applyFont="1" applyFill="1" applyBorder="1" applyAlignment="1" applyProtection="1">
      <alignment vertical="center"/>
    </xf>
    <xf numFmtId="38" fontId="6" fillId="2" borderId="4" xfId="1" applyFont="1" applyFill="1" applyBorder="1" applyAlignment="1" applyProtection="1">
      <alignment horizontal="right" vertical="center"/>
    </xf>
    <xf numFmtId="38" fontId="6" fillId="2" borderId="7" xfId="1" applyFont="1" applyFill="1" applyBorder="1" applyAlignment="1" applyProtection="1">
      <alignment horizontal="right" vertical="center"/>
    </xf>
    <xf numFmtId="0" fontId="16" fillId="0" borderId="28" xfId="0" applyFont="1" applyBorder="1" applyAlignment="1">
      <alignment horizontal="center" vertical="center"/>
    </xf>
    <xf numFmtId="0" fontId="29" fillId="0" borderId="28" xfId="0" applyFont="1" applyBorder="1" applyAlignment="1">
      <alignment horizontal="center" vertical="center"/>
    </xf>
    <xf numFmtId="38" fontId="5" fillId="2" borderId="3" xfId="1" applyFont="1" applyFill="1" applyBorder="1" applyAlignment="1" applyProtection="1">
      <alignment vertical="center"/>
    </xf>
    <xf numFmtId="38" fontId="5" fillId="2" borderId="0" xfId="1" applyFont="1" applyFill="1" applyAlignment="1" applyProtection="1"/>
    <xf numFmtId="38" fontId="5" fillId="2" borderId="0" xfId="1" applyFont="1" applyFill="1" applyAlignment="1" applyProtection="1">
      <alignment vertical="center"/>
    </xf>
    <xf numFmtId="38" fontId="6" fillId="2" borderId="3" xfId="1" applyFont="1" applyFill="1" applyBorder="1" applyAlignment="1" applyProtection="1">
      <alignment vertical="center"/>
    </xf>
    <xf numFmtId="38" fontId="6" fillId="2" borderId="6" xfId="1" applyFont="1" applyFill="1" applyBorder="1" applyAlignment="1" applyProtection="1">
      <alignment vertical="center"/>
    </xf>
    <xf numFmtId="1" fontId="29" fillId="2" borderId="0" xfId="0" applyNumberFormat="1" applyFont="1" applyFill="1" applyAlignment="1">
      <alignment horizontal="center" vertical="center"/>
    </xf>
    <xf numFmtId="0" fontId="0" fillId="2" borderId="0" xfId="0" applyFont="1" applyFill="1">
      <alignment vertical="center"/>
    </xf>
    <xf numFmtId="0" fontId="18" fillId="11" borderId="0" xfId="0" applyFont="1" applyFill="1" applyAlignment="1">
      <alignment horizontal="left" vertical="center"/>
    </xf>
    <xf numFmtId="0" fontId="30" fillId="11" borderId="0" xfId="0" applyFont="1" applyFill="1" applyAlignment="1">
      <alignment horizontal="left" vertical="center"/>
    </xf>
    <xf numFmtId="0" fontId="36" fillId="2" borderId="0" xfId="0" applyFont="1" applyFill="1" applyAlignment="1">
      <alignment horizontal="center" vertical="center" wrapText="1"/>
    </xf>
    <xf numFmtId="0" fontId="0" fillId="2" borderId="0" xfId="0" applyFill="1" applyAlignment="1">
      <alignment horizontal="left" vertical="top" wrapText="1"/>
    </xf>
    <xf numFmtId="0" fontId="13" fillId="10" borderId="0" xfId="0" applyFont="1" applyFill="1" applyAlignment="1">
      <alignment horizontal="left" vertical="center"/>
    </xf>
    <xf numFmtId="0" fontId="0" fillId="5" borderId="0" xfId="0" applyFill="1" applyAlignment="1">
      <alignment horizontal="center" vertical="center"/>
    </xf>
    <xf numFmtId="0" fontId="0" fillId="5" borderId="0" xfId="0" applyFill="1" applyAlignment="1">
      <alignment horizontal="left" vertical="center"/>
    </xf>
    <xf numFmtId="0" fontId="0" fillId="2" borderId="0" xfId="0" applyFill="1" applyAlignment="1">
      <alignment horizontal="left" vertical="center" wrapText="1"/>
    </xf>
    <xf numFmtId="0" fontId="0" fillId="2" borderId="0" xfId="0" applyFill="1" applyBorder="1" applyAlignment="1">
      <alignment horizontal="left" vertical="center"/>
    </xf>
    <xf numFmtId="0" fontId="0" fillId="2" borderId="118"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14" xfId="0" applyFont="1" applyFill="1" applyBorder="1" applyAlignment="1">
      <alignment horizontal="left" vertical="top" wrapText="1"/>
    </xf>
    <xf numFmtId="0" fontId="0" fillId="2" borderId="119" xfId="0" applyFont="1" applyFill="1" applyBorder="1" applyAlignment="1">
      <alignment horizontal="left" vertical="top" wrapText="1"/>
    </xf>
    <xf numFmtId="0" fontId="0" fillId="2" borderId="120" xfId="0" applyFont="1" applyFill="1" applyBorder="1" applyAlignment="1">
      <alignment horizontal="left" vertical="top" wrapText="1"/>
    </xf>
    <xf numFmtId="0" fontId="0" fillId="2" borderId="121" xfId="0" applyFont="1" applyFill="1" applyBorder="1" applyAlignment="1">
      <alignment horizontal="left" vertical="top" wrapText="1"/>
    </xf>
    <xf numFmtId="0" fontId="0" fillId="2" borderId="115" xfId="0" applyFont="1" applyFill="1" applyBorder="1" applyAlignment="1">
      <alignment horizontal="left" vertical="center"/>
    </xf>
    <xf numFmtId="0" fontId="0" fillId="2" borderId="116" xfId="0" applyFont="1" applyFill="1" applyBorder="1" applyAlignment="1">
      <alignment horizontal="left" vertical="center"/>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2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2" borderId="59" xfId="0" applyFill="1" applyBorder="1" applyAlignment="1" applyProtection="1">
      <alignment horizontal="left" vertical="center"/>
    </xf>
    <xf numFmtId="0" fontId="0" fillId="2" borderId="34" xfId="0" applyFill="1" applyBorder="1" applyAlignment="1" applyProtection="1">
      <alignment horizontal="left" vertical="center"/>
    </xf>
    <xf numFmtId="0" fontId="0" fillId="2" borderId="79" xfId="0" applyFill="1" applyBorder="1" applyAlignment="1" applyProtection="1">
      <alignment horizontal="left" vertical="center"/>
    </xf>
    <xf numFmtId="0" fontId="0" fillId="3" borderId="32" xfId="0" applyFill="1" applyBorder="1" applyAlignment="1" applyProtection="1">
      <alignment horizontal="center" vertical="center" wrapText="1"/>
      <protection locked="0"/>
    </xf>
    <xf numFmtId="0" fontId="0" fillId="3" borderId="33" xfId="0" applyFill="1" applyBorder="1" applyAlignment="1" applyProtection="1">
      <alignment horizontal="center" vertical="center" wrapText="1"/>
      <protection locked="0"/>
    </xf>
    <xf numFmtId="0" fontId="0" fillId="2" borderId="33" xfId="0" applyFill="1" applyBorder="1" applyAlignment="1" applyProtection="1">
      <alignment horizontal="left" vertical="center" wrapText="1"/>
    </xf>
    <xf numFmtId="0" fontId="0" fillId="2" borderId="74" xfId="0" applyFill="1" applyBorder="1" applyAlignment="1" applyProtection="1">
      <alignment horizontal="left" vertical="center" wrapText="1"/>
    </xf>
    <xf numFmtId="0" fontId="0" fillId="3" borderId="4" xfId="0" applyFill="1" applyBorder="1" applyAlignment="1" applyProtection="1">
      <alignment horizontal="left" vertical="center"/>
      <protection locked="0"/>
    </xf>
    <xf numFmtId="0" fontId="0" fillId="3" borderId="35" xfId="0" applyFill="1" applyBorder="1" applyAlignment="1" applyProtection="1">
      <alignment horizontal="left" vertical="center"/>
      <protection locked="0"/>
    </xf>
    <xf numFmtId="0" fontId="0" fillId="2" borderId="59" xfId="0" applyFill="1" applyBorder="1" applyAlignment="1" applyProtection="1">
      <alignment horizontal="left" vertical="center" wrapText="1"/>
    </xf>
    <xf numFmtId="0" fontId="0" fillId="2" borderId="34"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0" fontId="0" fillId="3" borderId="113" xfId="0" applyFill="1" applyBorder="1" applyAlignment="1" applyProtection="1">
      <alignment horizontal="center" vertical="center" wrapText="1"/>
      <protection locked="0"/>
    </xf>
    <xf numFmtId="0" fontId="0" fillId="3" borderId="32" xfId="0" applyFill="1" applyBorder="1" applyAlignment="1" applyProtection="1">
      <alignment horizontal="center" vertical="center"/>
      <protection locked="0"/>
    </xf>
    <xf numFmtId="0" fontId="0" fillId="3" borderId="113" xfId="0" applyFill="1" applyBorder="1" applyAlignment="1" applyProtection="1">
      <alignment horizontal="center" vertical="center"/>
      <protection locked="0"/>
    </xf>
    <xf numFmtId="0" fontId="0" fillId="3" borderId="135" xfId="0"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38" fontId="0" fillId="3" borderId="33" xfId="1" applyFont="1" applyFill="1" applyBorder="1" applyAlignment="1" applyProtection="1">
      <alignment horizontal="center" vertical="center"/>
      <protection locked="0"/>
    </xf>
    <xf numFmtId="0" fontId="0" fillId="3" borderId="33" xfId="0" applyFill="1" applyBorder="1" applyAlignment="1" applyProtection="1">
      <alignment horizontal="left" vertical="center"/>
      <protection locked="0"/>
    </xf>
    <xf numFmtId="0" fontId="0" fillId="3" borderId="74" xfId="0" applyFill="1" applyBorder="1" applyAlignment="1" applyProtection="1">
      <alignment horizontal="left" vertical="center"/>
      <protection locked="0"/>
    </xf>
    <xf numFmtId="176" fontId="0" fillId="3" borderId="29" xfId="0" applyNumberFormat="1" applyFill="1" applyBorder="1" applyAlignment="1" applyProtection="1">
      <alignment horizontal="left" vertical="center"/>
      <protection locked="0"/>
    </xf>
    <xf numFmtId="176" fontId="0" fillId="3" borderId="1" xfId="0" applyNumberFormat="1" applyFill="1" applyBorder="1" applyAlignment="1" applyProtection="1">
      <alignment horizontal="left" vertical="center"/>
      <protection locked="0"/>
    </xf>
    <xf numFmtId="0" fontId="0" fillId="2" borderId="6" xfId="0" applyFill="1" applyBorder="1" applyAlignment="1" applyProtection="1">
      <alignment horizontal="left" vertical="center"/>
    </xf>
    <xf numFmtId="0" fontId="0" fillId="2" borderId="7" xfId="0" applyFill="1" applyBorder="1" applyAlignment="1" applyProtection="1">
      <alignment horizontal="left" vertical="center"/>
    </xf>
    <xf numFmtId="0" fontId="0" fillId="4" borderId="4" xfId="0" applyFill="1" applyBorder="1" applyAlignment="1" applyProtection="1">
      <alignment horizontal="left" vertical="center"/>
      <protection locked="0"/>
    </xf>
    <xf numFmtId="0" fontId="0" fillId="4" borderId="35"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4" borderId="28" xfId="0" applyFill="1" applyBorder="1" applyAlignment="1" applyProtection="1">
      <alignment horizontal="left" vertical="center"/>
      <protection locked="0"/>
    </xf>
    <xf numFmtId="0" fontId="0" fillId="4" borderId="29" xfId="0" applyFill="1" applyBorder="1" applyAlignment="1" applyProtection="1">
      <alignment horizontal="left" vertical="center"/>
      <protection locked="0"/>
    </xf>
    <xf numFmtId="38" fontId="44" fillId="2" borderId="99" xfId="1" applyFont="1" applyFill="1" applyBorder="1" applyAlignment="1">
      <alignment horizontal="center" vertical="center" wrapText="1"/>
    </xf>
    <xf numFmtId="38" fontId="44" fillId="2" borderId="3" xfId="1" applyFont="1" applyFill="1" applyBorder="1" applyAlignment="1">
      <alignment horizontal="center" vertical="center" wrapText="1"/>
    </xf>
    <xf numFmtId="38" fontId="44" fillId="2" borderId="4" xfId="1" applyFont="1" applyFill="1" applyBorder="1" applyAlignment="1">
      <alignment horizontal="center" vertical="center" wrapText="1"/>
    </xf>
    <xf numFmtId="38" fontId="44" fillId="2" borderId="104" xfId="1" applyFont="1" applyFill="1" applyBorder="1" applyAlignment="1">
      <alignment horizontal="center" vertical="center" wrapText="1"/>
    </xf>
    <xf numFmtId="38" fontId="44" fillId="2" borderId="0" xfId="1" applyFont="1" applyFill="1" applyBorder="1" applyAlignment="1">
      <alignment horizontal="center" vertical="center" wrapText="1"/>
    </xf>
    <xf numFmtId="38" fontId="44" fillId="2" borderId="12" xfId="1" applyFont="1" applyFill="1" applyBorder="1" applyAlignment="1">
      <alignment horizontal="center" vertical="center" wrapText="1"/>
    </xf>
    <xf numFmtId="38" fontId="44" fillId="2" borderId="81" xfId="1" applyFont="1" applyFill="1" applyBorder="1" applyAlignment="1">
      <alignment horizontal="center" vertical="center" wrapText="1"/>
    </xf>
    <xf numFmtId="38" fontId="44" fillId="2" borderId="75" xfId="1" applyFont="1" applyFill="1" applyBorder="1" applyAlignment="1">
      <alignment horizontal="center" vertical="center" wrapText="1"/>
    </xf>
    <xf numFmtId="38" fontId="44" fillId="2" borderId="76" xfId="1" applyFont="1" applyFill="1" applyBorder="1" applyAlignment="1">
      <alignment horizontal="center" vertical="center" wrapText="1"/>
    </xf>
    <xf numFmtId="38" fontId="15" fillId="2" borderId="0" xfId="1" quotePrefix="1" applyFont="1" applyFill="1" applyBorder="1" applyAlignment="1">
      <alignment horizontal="center" vertical="center"/>
    </xf>
    <xf numFmtId="38" fontId="15" fillId="2" borderId="12" xfId="1" quotePrefix="1" applyFont="1" applyFill="1" applyBorder="1" applyAlignment="1">
      <alignment horizontal="center" vertical="center"/>
    </xf>
    <xf numFmtId="38" fontId="15" fillId="2" borderId="6" xfId="1" quotePrefix="1" applyFont="1" applyFill="1" applyBorder="1" applyAlignment="1">
      <alignment horizontal="center" vertical="center"/>
    </xf>
    <xf numFmtId="38" fontId="15" fillId="2" borderId="7" xfId="1" quotePrefix="1" applyFont="1" applyFill="1" applyBorder="1" applyAlignment="1">
      <alignment horizontal="center" vertical="center"/>
    </xf>
    <xf numFmtId="0" fontId="15" fillId="0" borderId="126"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5" fillId="0" borderId="76" xfId="0" applyFont="1" applyBorder="1" applyAlignment="1">
      <alignment horizontal="center" vertical="center"/>
    </xf>
    <xf numFmtId="0" fontId="15" fillId="0" borderId="80" xfId="0" applyFont="1" applyBorder="1" applyAlignment="1">
      <alignment horizontal="center" vertical="center"/>
    </xf>
    <xf numFmtId="0" fontId="14" fillId="2" borderId="1" xfId="0" applyFont="1" applyFill="1" applyBorder="1" applyAlignment="1">
      <alignment horizontal="distributed" vertical="center" wrapText="1"/>
    </xf>
    <xf numFmtId="0" fontId="14" fillId="2" borderId="1" xfId="0" applyFont="1" applyFill="1" applyBorder="1" applyAlignment="1">
      <alignment horizontal="distributed" vertical="center"/>
    </xf>
    <xf numFmtId="0" fontId="14" fillId="2" borderId="35" xfId="0" applyFont="1" applyFill="1" applyBorder="1" applyAlignment="1">
      <alignment horizontal="distributed" vertical="center"/>
    </xf>
    <xf numFmtId="38" fontId="17" fillId="0" borderId="56" xfId="1" applyFont="1" applyBorder="1" applyAlignment="1">
      <alignment horizontal="center" vertical="center"/>
    </xf>
    <xf numFmtId="38" fontId="17" fillId="0" borderId="84" xfId="1" applyFont="1" applyBorder="1" applyAlignment="1">
      <alignment horizontal="center" vertical="center"/>
    </xf>
    <xf numFmtId="38" fontId="17" fillId="3" borderId="85" xfId="1" applyFont="1" applyFill="1" applyBorder="1" applyAlignment="1" applyProtection="1">
      <alignment horizontal="center" vertical="center"/>
      <protection locked="0"/>
    </xf>
    <xf numFmtId="38" fontId="17" fillId="3" borderId="82" xfId="1" applyFont="1" applyFill="1" applyBorder="1" applyAlignment="1" applyProtection="1">
      <alignment horizontal="center" vertical="center"/>
      <protection locked="0"/>
    </xf>
    <xf numFmtId="38" fontId="17" fillId="3" borderId="56" xfId="1" applyFont="1" applyFill="1" applyBorder="1" applyAlignment="1" applyProtection="1">
      <alignment horizontal="center" vertical="center"/>
      <protection locked="0"/>
    </xf>
    <xf numFmtId="38" fontId="17" fillId="3" borderId="84" xfId="1" applyFont="1" applyFill="1" applyBorder="1" applyAlignment="1" applyProtection="1">
      <alignment horizontal="center" vertical="center"/>
      <protection locked="0"/>
    </xf>
    <xf numFmtId="38" fontId="15" fillId="2" borderId="7" xfId="1" applyFont="1" applyFill="1" applyBorder="1" applyAlignment="1">
      <alignment horizontal="center" vertical="center"/>
    </xf>
    <xf numFmtId="38" fontId="15" fillId="2" borderId="14" xfId="1" applyFont="1" applyFill="1" applyBorder="1" applyAlignment="1">
      <alignment horizontal="center" vertical="center"/>
    </xf>
    <xf numFmtId="38" fontId="15" fillId="2" borderId="5" xfId="1" applyFont="1" applyFill="1" applyBorder="1" applyAlignment="1">
      <alignment horizontal="center" vertical="center"/>
    </xf>
    <xf numFmtId="38" fontId="15" fillId="2" borderId="29" xfId="1" applyFont="1" applyFill="1" applyBorder="1" applyAlignment="1">
      <alignment horizontal="center" vertical="center"/>
    </xf>
    <xf numFmtId="38" fontId="15" fillId="2" borderId="1" xfId="1" applyFont="1" applyFill="1" applyBorder="1" applyAlignment="1">
      <alignment horizontal="center" vertical="center"/>
    </xf>
    <xf numFmtId="38" fontId="15" fillId="2" borderId="27" xfId="1" applyFont="1" applyFill="1" applyBorder="1" applyAlignment="1">
      <alignment horizontal="center" vertical="center"/>
    </xf>
    <xf numFmtId="0" fontId="15" fillId="2" borderId="4" xfId="0" applyFont="1" applyFill="1" applyBorder="1" applyAlignment="1">
      <alignment horizontal="center" vertical="center"/>
    </xf>
    <xf numFmtId="0" fontId="15" fillId="2" borderId="35" xfId="0" applyFont="1" applyFill="1" applyBorder="1" applyAlignment="1">
      <alignment horizontal="center" vertical="center"/>
    </xf>
    <xf numFmtId="38" fontId="17" fillId="3" borderId="14" xfId="1" applyFont="1" applyFill="1" applyBorder="1" applyAlignment="1" applyProtection="1">
      <alignment horizontal="center" vertical="center"/>
      <protection locked="0"/>
    </xf>
    <xf numFmtId="38" fontId="17" fillId="3" borderId="86" xfId="1" applyFont="1" applyFill="1" applyBorder="1" applyAlignment="1" applyProtection="1">
      <alignment horizontal="center" vertical="center"/>
      <protection locked="0"/>
    </xf>
    <xf numFmtId="38" fontId="17" fillId="3" borderId="35" xfId="1" applyFont="1" applyFill="1" applyBorder="1" applyAlignment="1" applyProtection="1">
      <alignment horizontal="center" vertical="center"/>
      <protection locked="0"/>
    </xf>
    <xf numFmtId="38" fontId="17" fillId="3" borderId="122" xfId="1" applyFont="1" applyFill="1" applyBorder="1" applyAlignment="1" applyProtection="1">
      <alignment horizontal="center" vertical="center"/>
      <protection locked="0"/>
    </xf>
    <xf numFmtId="0" fontId="14" fillId="2" borderId="14" xfId="0" applyFont="1" applyFill="1" applyBorder="1" applyAlignment="1">
      <alignment horizontal="distributed" vertical="center" wrapText="1"/>
    </xf>
    <xf numFmtId="0" fontId="14" fillId="2" borderId="14" xfId="0" applyFont="1" applyFill="1" applyBorder="1" applyAlignment="1">
      <alignment horizontal="distributed" vertical="center"/>
    </xf>
    <xf numFmtId="38" fontId="17" fillId="2" borderId="52" xfId="1" applyFont="1" applyFill="1" applyBorder="1" applyAlignment="1">
      <alignment horizontal="center" vertical="center"/>
    </xf>
    <xf numFmtId="38" fontId="17" fillId="2" borderId="106" xfId="1" applyFont="1" applyFill="1" applyBorder="1" applyAlignment="1">
      <alignment horizontal="center" vertical="center"/>
    </xf>
    <xf numFmtId="38" fontId="46" fillId="2" borderId="4" xfId="1" applyFont="1" applyFill="1" applyBorder="1" applyAlignment="1">
      <alignment horizontal="center" vertical="center"/>
    </xf>
    <xf numFmtId="38" fontId="46" fillId="2" borderId="35" xfId="1" applyFont="1" applyFill="1" applyBorder="1" applyAlignment="1">
      <alignment horizontal="center" vertical="center"/>
    </xf>
    <xf numFmtId="38" fontId="15" fillId="2" borderId="74" xfId="1" applyFont="1" applyFill="1" applyBorder="1" applyAlignment="1">
      <alignment horizontal="center" vertical="center"/>
    </xf>
    <xf numFmtId="38" fontId="15" fillId="2" borderId="85" xfId="1" applyFont="1" applyFill="1" applyBorder="1" applyAlignment="1">
      <alignment horizontal="center" vertical="center"/>
    </xf>
    <xf numFmtId="38" fontId="17" fillId="2" borderId="14" xfId="1" applyFont="1" applyFill="1" applyBorder="1" applyAlignment="1">
      <alignment horizontal="center" vertical="center"/>
    </xf>
    <xf numFmtId="38" fontId="17" fillId="2" borderId="86" xfId="1" applyFont="1" applyFill="1" applyBorder="1" applyAlignment="1">
      <alignment horizontal="center" vertical="center"/>
    </xf>
    <xf numFmtId="38" fontId="17" fillId="2" borderId="1" xfId="1" applyFont="1" applyFill="1" applyBorder="1" applyAlignment="1">
      <alignment horizontal="center" vertical="center"/>
    </xf>
    <xf numFmtId="38" fontId="17" fillId="2" borderId="88" xfId="1" applyFont="1" applyFill="1" applyBorder="1" applyAlignment="1">
      <alignment horizontal="center" vertical="center"/>
    </xf>
    <xf numFmtId="38" fontId="15" fillId="3" borderId="74" xfId="1" applyFont="1" applyFill="1" applyBorder="1" applyAlignment="1" applyProtection="1">
      <alignment horizontal="center" vertical="center"/>
      <protection locked="0"/>
    </xf>
    <xf numFmtId="38" fontId="15" fillId="3" borderId="85" xfId="1" applyFont="1" applyFill="1" applyBorder="1" applyAlignment="1" applyProtection="1">
      <alignment horizontal="center" vertical="center"/>
      <protection locked="0"/>
    </xf>
    <xf numFmtId="38" fontId="15" fillId="3" borderId="73" xfId="1" applyFont="1" applyFill="1" applyBorder="1" applyAlignment="1" applyProtection="1">
      <alignment horizontal="center" vertical="center"/>
      <protection locked="0"/>
    </xf>
    <xf numFmtId="38" fontId="15" fillId="3" borderId="79" xfId="1" applyFont="1" applyFill="1" applyBorder="1" applyAlignment="1" applyProtection="1">
      <alignment horizontal="center" vertical="center"/>
      <protection locked="0"/>
    </xf>
    <xf numFmtId="38" fontId="15" fillId="3" borderId="56" xfId="1" applyFont="1" applyFill="1" applyBorder="1" applyAlignment="1" applyProtection="1">
      <alignment horizontal="center" vertical="center"/>
      <protection locked="0"/>
    </xf>
    <xf numFmtId="38" fontId="15" fillId="3" borderId="59" xfId="1" applyFont="1" applyFill="1" applyBorder="1" applyAlignment="1" applyProtection="1">
      <alignment horizontal="center" vertical="center"/>
      <protection locked="0"/>
    </xf>
    <xf numFmtId="38" fontId="17" fillId="2" borderId="85" xfId="1" applyFont="1" applyFill="1" applyBorder="1" applyAlignment="1">
      <alignment horizontal="center" vertical="center"/>
    </xf>
    <xf numFmtId="38" fontId="17" fillId="2" borderId="82" xfId="1" applyFont="1" applyFill="1" applyBorder="1" applyAlignment="1">
      <alignment horizontal="center" vertical="center"/>
    </xf>
    <xf numFmtId="0" fontId="15" fillId="2" borderId="87" xfId="0" applyFont="1" applyFill="1" applyBorder="1" applyAlignment="1">
      <alignment horizontal="center" vertical="center"/>
    </xf>
    <xf numFmtId="0" fontId="15" fillId="2" borderId="56" xfId="0" applyFont="1" applyFill="1" applyBorder="1" applyAlignment="1">
      <alignment horizontal="center" vertical="center"/>
    </xf>
    <xf numFmtId="38" fontId="17" fillId="0" borderId="52" xfId="1" applyFont="1" applyBorder="1" applyAlignment="1">
      <alignment horizontal="center" vertical="center"/>
    </xf>
    <xf numFmtId="38" fontId="17" fillId="0" borderId="106" xfId="1" applyFont="1" applyBorder="1" applyAlignment="1">
      <alignment horizontal="center" vertical="center"/>
    </xf>
    <xf numFmtId="38" fontId="46" fillId="2" borderId="79" xfId="1" applyFont="1" applyFill="1" applyBorder="1" applyAlignment="1">
      <alignment horizontal="center" vertical="center"/>
    </xf>
    <xf numFmtId="38" fontId="46" fillId="2" borderId="56" xfId="1" applyFont="1" applyFill="1" applyBorder="1" applyAlignment="1">
      <alignment horizontal="center" vertical="center"/>
    </xf>
    <xf numFmtId="0" fontId="46" fillId="2" borderId="7" xfId="0" applyFont="1" applyFill="1" applyBorder="1" applyAlignment="1">
      <alignment horizontal="center" vertical="center" textRotation="255"/>
    </xf>
    <xf numFmtId="0" fontId="46" fillId="2" borderId="29" xfId="0" applyFont="1" applyFill="1" applyBorder="1" applyAlignment="1">
      <alignment horizontal="center" vertical="center" textRotation="255"/>
    </xf>
    <xf numFmtId="0" fontId="46" fillId="2" borderId="4" xfId="0" applyFont="1" applyFill="1" applyBorder="1" applyAlignment="1">
      <alignment horizontal="center" vertical="center" textRotation="255"/>
    </xf>
    <xf numFmtId="0" fontId="15" fillId="0" borderId="52"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87" xfId="0" applyFont="1" applyBorder="1" applyAlignment="1">
      <alignment horizontal="center" vertical="center"/>
    </xf>
    <xf numFmtId="0" fontId="15" fillId="0" borderId="56" xfId="0" applyFont="1" applyBorder="1" applyAlignment="1">
      <alignment horizontal="center" vertical="center"/>
    </xf>
    <xf numFmtId="0" fontId="15" fillId="0" borderId="84" xfId="0" applyFont="1" applyBorder="1" applyAlignment="1">
      <alignment horizontal="center" vertical="center"/>
    </xf>
    <xf numFmtId="0" fontId="15" fillId="3" borderId="85" xfId="0" applyFont="1" applyFill="1" applyBorder="1" applyAlignment="1" applyProtection="1">
      <alignment horizontal="center" vertical="center" wrapText="1"/>
      <protection locked="0"/>
    </xf>
    <xf numFmtId="0" fontId="15" fillId="3" borderId="82" xfId="0" applyFont="1" applyFill="1" applyBorder="1" applyAlignment="1" applyProtection="1">
      <alignment horizontal="center" vertical="center" wrapText="1"/>
      <protection locked="0"/>
    </xf>
    <xf numFmtId="0" fontId="15" fillId="3" borderId="56" xfId="0" applyFont="1" applyFill="1" applyBorder="1" applyAlignment="1" applyProtection="1">
      <alignment horizontal="center" vertical="center" wrapText="1"/>
      <protection locked="0"/>
    </xf>
    <xf numFmtId="0" fontId="15" fillId="3" borderId="84" xfId="0" applyFont="1" applyFill="1" applyBorder="1" applyAlignment="1" applyProtection="1">
      <alignment horizontal="center" vertical="center" wrapText="1"/>
      <protection locked="0"/>
    </xf>
    <xf numFmtId="0" fontId="15" fillId="3" borderId="83" xfId="0" applyFont="1" applyFill="1" applyBorder="1" applyAlignment="1" applyProtection="1">
      <alignment horizontal="center" vertical="center" wrapText="1"/>
      <protection locked="0"/>
    </xf>
    <xf numFmtId="0" fontId="15" fillId="3" borderId="87"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88" xfId="0" applyFont="1" applyFill="1" applyBorder="1" applyAlignment="1" applyProtection="1">
      <alignment horizontal="center" vertical="center" wrapText="1"/>
      <protection locked="0"/>
    </xf>
    <xf numFmtId="0" fontId="44" fillId="2" borderId="52" xfId="0" applyFont="1" applyFill="1" applyBorder="1" applyAlignment="1">
      <alignment horizontal="center" vertical="center" textRotation="255"/>
    </xf>
    <xf numFmtId="0" fontId="44" fillId="2" borderId="11" xfId="0" applyFont="1" applyFill="1" applyBorder="1" applyAlignment="1">
      <alignment horizontal="center" vertical="center" textRotation="255"/>
    </xf>
    <xf numFmtId="0" fontId="44" fillId="2" borderId="14" xfId="0" applyFont="1" applyFill="1" applyBorder="1" applyAlignment="1">
      <alignment horizontal="center" vertical="center" textRotation="255"/>
    </xf>
    <xf numFmtId="0" fontId="46" fillId="2" borderId="14" xfId="0" applyFont="1" applyFill="1" applyBorder="1" applyAlignment="1">
      <alignment horizontal="center" vertical="center" textRotation="255"/>
    </xf>
    <xf numFmtId="0" fontId="46" fillId="2" borderId="1" xfId="0" applyFont="1" applyFill="1" applyBorder="1" applyAlignment="1">
      <alignment horizontal="center" vertical="center" textRotation="255"/>
    </xf>
    <xf numFmtId="0" fontId="15" fillId="3" borderId="14" xfId="0" applyFont="1" applyFill="1" applyBorder="1" applyAlignment="1" applyProtection="1">
      <alignment horizontal="center" vertical="center" wrapText="1"/>
      <protection locked="0"/>
    </xf>
    <xf numFmtId="0" fontId="15" fillId="3" borderId="86" xfId="0" applyFont="1" applyFill="1" applyBorder="1" applyAlignment="1" applyProtection="1">
      <alignment horizontal="center" vertical="center" wrapText="1"/>
      <protection locked="0"/>
    </xf>
    <xf numFmtId="38" fontId="15" fillId="3" borderId="83" xfId="1" applyFont="1" applyFill="1" applyBorder="1" applyAlignment="1" applyProtection="1">
      <alignment horizontal="center" vertical="center"/>
      <protection locked="0"/>
    </xf>
    <xf numFmtId="38" fontId="15" fillId="3" borderId="82" xfId="1" applyFont="1" applyFill="1" applyBorder="1" applyAlignment="1" applyProtection="1">
      <alignment horizontal="center" vertical="center"/>
      <protection locked="0"/>
    </xf>
    <xf numFmtId="38" fontId="15" fillId="3" borderId="89" xfId="1" applyFont="1" applyFill="1" applyBorder="1" applyAlignment="1" applyProtection="1">
      <alignment horizontal="center" vertical="center"/>
      <protection locked="0"/>
    </xf>
    <xf numFmtId="38" fontId="15" fillId="3" borderId="1" xfId="1" applyFont="1" applyFill="1" applyBorder="1" applyAlignment="1" applyProtection="1">
      <alignment horizontal="center" vertical="center"/>
      <protection locked="0"/>
    </xf>
    <xf numFmtId="38" fontId="15" fillId="3" borderId="88" xfId="1" applyFont="1" applyFill="1" applyBorder="1" applyAlignment="1" applyProtection="1">
      <alignment horizontal="center" vertical="center"/>
      <protection locked="0"/>
    </xf>
    <xf numFmtId="38" fontId="15" fillId="3" borderId="87" xfId="1" applyFont="1" applyFill="1" applyBorder="1" applyAlignment="1" applyProtection="1">
      <alignment horizontal="center" vertical="center"/>
      <protection locked="0"/>
    </xf>
    <xf numFmtId="38" fontId="15" fillId="3" borderId="84" xfId="1"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protection locked="0"/>
    </xf>
    <xf numFmtId="0" fontId="15" fillId="4" borderId="86"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88" xfId="0" applyFont="1" applyFill="1" applyBorder="1" applyAlignment="1" applyProtection="1">
      <alignment horizontal="center" vertical="center"/>
      <protection locked="0"/>
    </xf>
    <xf numFmtId="0" fontId="15" fillId="3" borderId="90" xfId="0" applyFont="1" applyFill="1" applyBorder="1" applyAlignment="1" applyProtection="1">
      <alignment horizontal="center" vertical="center" wrapText="1"/>
      <protection locked="0"/>
    </xf>
    <xf numFmtId="0" fontId="15" fillId="3" borderId="89" xfId="0" applyFont="1" applyFill="1" applyBorder="1" applyAlignment="1" applyProtection="1">
      <alignment horizontal="center" vertical="center" wrapText="1"/>
      <protection locked="0"/>
    </xf>
    <xf numFmtId="38" fontId="15" fillId="3" borderId="90" xfId="1" applyFont="1" applyFill="1" applyBorder="1" applyAlignment="1" applyProtection="1">
      <alignment horizontal="center" vertical="center"/>
      <protection locked="0"/>
    </xf>
    <xf numFmtId="38" fontId="15" fillId="3" borderId="14" xfId="1" applyFont="1" applyFill="1" applyBorder="1" applyAlignment="1" applyProtection="1">
      <alignment horizontal="center" vertical="center"/>
      <protection locked="0"/>
    </xf>
    <xf numFmtId="38" fontId="15" fillId="3" borderId="86" xfId="1" applyFont="1" applyFill="1" applyBorder="1" applyAlignment="1" applyProtection="1">
      <alignment horizontal="center" vertical="center"/>
      <protection locked="0"/>
    </xf>
    <xf numFmtId="38" fontId="15" fillId="2" borderId="83" xfId="1" applyFont="1" applyFill="1" applyBorder="1" applyAlignment="1">
      <alignment horizontal="center" vertical="center"/>
    </xf>
    <xf numFmtId="38" fontId="15" fillId="2" borderId="89" xfId="1" applyFont="1" applyFill="1" applyBorder="1" applyAlignment="1">
      <alignment horizontal="center" vertical="center"/>
    </xf>
    <xf numFmtId="0" fontId="14" fillId="2" borderId="96" xfId="0" applyFont="1" applyFill="1" applyBorder="1" applyAlignment="1">
      <alignment horizontal="distributed" vertical="center" wrapText="1"/>
    </xf>
    <xf numFmtId="0" fontId="14" fillId="2" borderId="94" xfId="0" applyFont="1" applyFill="1" applyBorder="1" applyAlignment="1">
      <alignment horizontal="distributed" vertical="center" wrapText="1"/>
    </xf>
    <xf numFmtId="0" fontId="14" fillId="2" borderId="104" xfId="0" applyFont="1" applyFill="1" applyBorder="1" applyAlignment="1">
      <alignment horizontal="distributed" vertical="center" wrapText="1"/>
    </xf>
    <xf numFmtId="0" fontId="14" fillId="2" borderId="12" xfId="0" applyFont="1" applyFill="1" applyBorder="1" applyAlignment="1">
      <alignment horizontal="distributed" vertical="center" wrapText="1"/>
    </xf>
    <xf numFmtId="0" fontId="14" fillId="2" borderId="95" xfId="0" applyFont="1" applyFill="1" applyBorder="1" applyAlignment="1">
      <alignment horizontal="distributed" vertical="center" wrapText="1"/>
    </xf>
    <xf numFmtId="0" fontId="14" fillId="2" borderId="7" xfId="0" applyFont="1" applyFill="1" applyBorder="1" applyAlignment="1">
      <alignment horizontal="distributed" vertical="center" wrapText="1"/>
    </xf>
    <xf numFmtId="0" fontId="14" fillId="0" borderId="122" xfId="0" applyFont="1" applyFill="1" applyBorder="1" applyAlignment="1">
      <alignment horizontal="distributed" vertical="center" textRotation="255"/>
    </xf>
    <xf numFmtId="0" fontId="14" fillId="0" borderId="106" xfId="0" applyFont="1" applyFill="1" applyBorder="1" applyAlignment="1">
      <alignment horizontal="distributed" vertical="center" textRotation="255"/>
    </xf>
    <xf numFmtId="0" fontId="14" fillId="0" borderId="86" xfId="0" applyFont="1" applyFill="1" applyBorder="1" applyAlignment="1">
      <alignment horizontal="distributed" vertical="center" textRotation="255"/>
    </xf>
    <xf numFmtId="0" fontId="15" fillId="4" borderId="85" xfId="0" applyFont="1" applyFill="1" applyBorder="1" applyAlignment="1" applyProtection="1">
      <alignment horizontal="center" vertical="center"/>
      <protection locked="0"/>
    </xf>
    <xf numFmtId="0" fontId="15" fillId="4" borderId="82" xfId="0" applyFont="1" applyFill="1" applyBorder="1" applyAlignment="1" applyProtection="1">
      <alignment horizontal="center" vertical="center"/>
      <protection locked="0"/>
    </xf>
    <xf numFmtId="0" fontId="15" fillId="4" borderId="56" xfId="0" applyFont="1" applyFill="1" applyBorder="1" applyAlignment="1" applyProtection="1">
      <alignment horizontal="center" vertical="center"/>
      <protection locked="0"/>
    </xf>
    <xf numFmtId="0" fontId="15" fillId="4" borderId="84" xfId="0" applyFont="1" applyFill="1" applyBorder="1" applyAlignment="1" applyProtection="1">
      <alignment horizontal="center" vertical="center"/>
      <protection locked="0"/>
    </xf>
    <xf numFmtId="0" fontId="15" fillId="0" borderId="29" xfId="0" applyFont="1" applyBorder="1" applyAlignment="1">
      <alignment horizontal="center" vertical="center"/>
    </xf>
    <xf numFmtId="0" fontId="15" fillId="0" borderId="1" xfId="0" applyFont="1" applyBorder="1" applyAlignment="1">
      <alignment horizontal="center" vertical="center"/>
    </xf>
    <xf numFmtId="38" fontId="45" fillId="2" borderId="127" xfId="1" applyFont="1" applyFill="1" applyBorder="1" applyAlignment="1">
      <alignment horizontal="center" vertical="center"/>
    </xf>
    <xf numFmtId="38" fontId="45" fillId="2" borderId="128" xfId="1" applyFont="1" applyFill="1" applyBorder="1" applyAlignment="1">
      <alignment horizontal="center" vertical="center"/>
    </xf>
    <xf numFmtId="38" fontId="45" fillId="2" borderId="108" xfId="1" applyFont="1" applyFill="1" applyBorder="1" applyAlignment="1">
      <alignment horizontal="center" vertical="center"/>
    </xf>
    <xf numFmtId="38" fontId="45" fillId="2" borderId="110" xfId="1" applyFont="1" applyFill="1" applyBorder="1" applyAlignment="1">
      <alignment horizontal="center" vertical="center"/>
    </xf>
    <xf numFmtId="38" fontId="17" fillId="2" borderId="79" xfId="1" applyFont="1" applyFill="1" applyBorder="1" applyAlignment="1">
      <alignment horizontal="center" vertical="center"/>
    </xf>
    <xf numFmtId="38" fontId="17" fillId="2" borderId="56" xfId="1" applyFont="1" applyFill="1" applyBorder="1" applyAlignment="1">
      <alignment horizontal="center" vertical="center"/>
    </xf>
    <xf numFmtId="38" fontId="17" fillId="2" borderId="84" xfId="1" applyFont="1" applyFill="1" applyBorder="1" applyAlignment="1">
      <alignment horizontal="center" vertical="center"/>
    </xf>
    <xf numFmtId="38" fontId="17" fillId="2" borderId="7" xfId="1" applyFont="1" applyFill="1" applyBorder="1" applyAlignment="1">
      <alignment horizontal="center" vertical="center"/>
    </xf>
    <xf numFmtId="38" fontId="17" fillId="2" borderId="29" xfId="1" applyFont="1" applyFill="1" applyBorder="1" applyAlignment="1">
      <alignment horizontal="center" vertical="center"/>
    </xf>
    <xf numFmtId="38" fontId="17" fillId="2" borderId="83" xfId="1" applyFont="1" applyFill="1" applyBorder="1" applyAlignment="1">
      <alignment horizontal="center" vertical="center"/>
    </xf>
    <xf numFmtId="38" fontId="17" fillId="2" borderId="89" xfId="1" applyFont="1" applyFill="1" applyBorder="1" applyAlignment="1">
      <alignment horizontal="center" vertical="center"/>
    </xf>
    <xf numFmtId="38" fontId="44" fillId="2" borderId="87" xfId="1" applyFont="1" applyFill="1" applyBorder="1" applyAlignment="1">
      <alignment horizontal="center" vertical="center" wrapText="1"/>
    </xf>
    <xf numFmtId="38" fontId="44" fillId="2" borderId="56" xfId="1" applyFont="1" applyFill="1" applyBorder="1" applyAlignment="1">
      <alignment horizontal="center" vertical="center" wrapText="1"/>
    </xf>
    <xf numFmtId="38" fontId="17" fillId="2" borderId="76" xfId="1" applyFont="1" applyFill="1" applyBorder="1" applyAlignment="1">
      <alignment horizontal="center" vertical="center"/>
    </xf>
    <xf numFmtId="38" fontId="17" fillId="2" borderId="124" xfId="1" applyFont="1" applyFill="1" applyBorder="1" applyAlignment="1">
      <alignment horizontal="center" vertical="center"/>
    </xf>
    <xf numFmtId="38" fontId="17" fillId="2" borderId="125" xfId="1" applyFont="1" applyFill="1" applyBorder="1" applyAlignment="1">
      <alignment horizontal="center" vertical="center"/>
    </xf>
    <xf numFmtId="38" fontId="15" fillId="2" borderId="82" xfId="1" applyFont="1" applyFill="1" applyBorder="1" applyAlignment="1">
      <alignment horizontal="center" vertical="center"/>
    </xf>
    <xf numFmtId="38" fontId="15" fillId="2" borderId="56" xfId="1" applyFont="1" applyFill="1" applyBorder="1" applyAlignment="1">
      <alignment horizontal="center" vertical="center"/>
    </xf>
    <xf numFmtId="38" fontId="15" fillId="2" borderId="84" xfId="1" applyFont="1" applyFill="1" applyBorder="1" applyAlignment="1">
      <alignment horizontal="center" vertical="center"/>
    </xf>
    <xf numFmtId="38" fontId="17" fillId="2" borderId="12" xfId="1" applyFont="1" applyFill="1" applyBorder="1" applyAlignment="1">
      <alignment horizontal="center" vertical="center"/>
    </xf>
    <xf numFmtId="38" fontId="15" fillId="2" borderId="90" xfId="1" applyFont="1" applyFill="1" applyBorder="1" applyAlignment="1">
      <alignment horizontal="center" vertical="center"/>
    </xf>
    <xf numFmtId="38" fontId="15" fillId="2" borderId="86" xfId="1" applyFont="1" applyFill="1" applyBorder="1" applyAlignment="1">
      <alignment horizontal="center" vertical="center"/>
    </xf>
    <xf numFmtId="38" fontId="15" fillId="2" borderId="88" xfId="1" applyFont="1" applyFill="1" applyBorder="1" applyAlignment="1">
      <alignment horizontal="center" vertical="center"/>
    </xf>
    <xf numFmtId="38" fontId="17" fillId="2" borderId="133" xfId="1" applyFont="1" applyFill="1" applyBorder="1" applyAlignment="1">
      <alignment horizontal="center" vertical="center"/>
    </xf>
    <xf numFmtId="38" fontId="17" fillId="2" borderId="131" xfId="1" applyFont="1" applyFill="1" applyBorder="1" applyAlignment="1">
      <alignment horizontal="center" vertical="center"/>
    </xf>
    <xf numFmtId="38" fontId="17" fillId="2" borderId="132" xfId="1" applyFont="1" applyFill="1" applyBorder="1" applyAlignment="1">
      <alignment horizontal="center" vertical="center"/>
    </xf>
    <xf numFmtId="38" fontId="15" fillId="2" borderId="4" xfId="1" applyFont="1" applyFill="1" applyBorder="1" applyAlignment="1">
      <alignment horizontal="center" vertical="center"/>
    </xf>
    <xf numFmtId="38" fontId="15" fillId="2" borderId="35" xfId="1" applyFont="1" applyFill="1" applyBorder="1" applyAlignment="1">
      <alignment horizontal="center" vertical="center"/>
    </xf>
    <xf numFmtId="38" fontId="15" fillId="2" borderId="122" xfId="1" applyFont="1" applyFill="1" applyBorder="1" applyAlignment="1">
      <alignment horizontal="center" vertical="center"/>
    </xf>
    <xf numFmtId="38" fontId="15" fillId="2" borderId="0" xfId="1" applyFont="1" applyFill="1" applyBorder="1" applyAlignment="1">
      <alignment horizontal="center" vertical="center"/>
    </xf>
    <xf numFmtId="38" fontId="15" fillId="2" borderId="12" xfId="1" applyFont="1" applyFill="1" applyBorder="1" applyAlignment="1">
      <alignment horizontal="center" vertical="center"/>
    </xf>
    <xf numFmtId="38" fontId="15" fillId="2" borderId="6" xfId="1" applyFont="1" applyFill="1" applyBorder="1" applyAlignment="1">
      <alignment horizontal="center" vertical="center"/>
    </xf>
    <xf numFmtId="38" fontId="44" fillId="2" borderId="134" xfId="1" applyFont="1" applyFill="1" applyBorder="1" applyAlignment="1">
      <alignment horizontal="center" vertical="center" wrapText="1"/>
    </xf>
    <xf numFmtId="38" fontId="44" fillId="2" borderId="130" xfId="1" applyFont="1" applyFill="1" applyBorder="1" applyAlignment="1">
      <alignment horizontal="center" vertical="center" wrapText="1"/>
    </xf>
    <xf numFmtId="38" fontId="44" fillId="2" borderId="129" xfId="1" applyFont="1" applyFill="1" applyBorder="1" applyAlignment="1">
      <alignment horizontal="center" vertical="center" wrapText="1"/>
    </xf>
    <xf numFmtId="38" fontId="44" fillId="2" borderId="133" xfId="1" applyFont="1" applyFill="1" applyBorder="1" applyAlignment="1">
      <alignment horizontal="center" vertical="center" wrapText="1"/>
    </xf>
    <xf numFmtId="38" fontId="44" fillId="2" borderId="131" xfId="1" applyFont="1" applyFill="1" applyBorder="1" applyAlignment="1">
      <alignment horizontal="center" vertical="center" wrapText="1"/>
    </xf>
    <xf numFmtId="38" fontId="15" fillId="2" borderId="96" xfId="1" applyFont="1" applyFill="1" applyBorder="1" applyAlignment="1">
      <alignment horizontal="center" vertical="center"/>
    </xf>
    <xf numFmtId="38" fontId="15" fillId="2" borderId="78" xfId="1" applyFont="1" applyFill="1" applyBorder="1" applyAlignment="1">
      <alignment horizontal="center" vertical="center"/>
    </xf>
    <xf numFmtId="38" fontId="15" fillId="2" borderId="94" xfId="1" applyFont="1" applyFill="1" applyBorder="1" applyAlignment="1">
      <alignment horizontal="center" vertical="center"/>
    </xf>
    <xf numFmtId="38" fontId="15" fillId="2" borderId="104" xfId="1" applyFont="1" applyFill="1" applyBorder="1" applyAlignment="1">
      <alignment horizontal="center" vertical="center"/>
    </xf>
    <xf numFmtId="38" fontId="45" fillId="2" borderId="109" xfId="1" applyFont="1" applyFill="1" applyBorder="1" applyAlignment="1">
      <alignment horizontal="center" vertical="center"/>
    </xf>
    <xf numFmtId="38" fontId="45" fillId="2" borderId="111" xfId="1" applyFont="1" applyFill="1" applyBorder="1" applyAlignment="1">
      <alignment horizontal="center" vertical="center"/>
    </xf>
    <xf numFmtId="38" fontId="46" fillId="2" borderId="87" xfId="1" applyFont="1" applyFill="1" applyBorder="1" applyAlignment="1">
      <alignment horizontal="center" vertical="center"/>
    </xf>
    <xf numFmtId="0" fontId="15" fillId="3" borderId="29"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35" xfId="0" applyFont="1" applyFill="1" applyBorder="1" applyAlignment="1" applyProtection="1">
      <alignment horizontal="center" vertical="center" wrapText="1"/>
      <protection locked="0"/>
    </xf>
    <xf numFmtId="0" fontId="15" fillId="3" borderId="122" xfId="0" applyFont="1" applyFill="1" applyBorder="1" applyAlignment="1" applyProtection="1">
      <alignment horizontal="center" vertical="center" wrapText="1"/>
      <protection locked="0"/>
    </xf>
    <xf numFmtId="38" fontId="15" fillId="3" borderId="29" xfId="1" applyFont="1" applyFill="1" applyBorder="1" applyAlignment="1" applyProtection="1">
      <alignment horizontal="center" vertical="center"/>
      <protection locked="0"/>
    </xf>
    <xf numFmtId="38" fontId="15" fillId="3" borderId="4" xfId="1" applyFont="1" applyFill="1" applyBorder="1" applyAlignment="1" applyProtection="1">
      <alignment horizontal="center" vertical="center"/>
      <protection locked="0"/>
    </xf>
    <xf numFmtId="38" fontId="15" fillId="3" borderId="35" xfId="1" applyFont="1" applyFill="1" applyBorder="1" applyAlignment="1" applyProtection="1">
      <alignment horizontal="center" vertical="center"/>
      <protection locked="0"/>
    </xf>
    <xf numFmtId="38" fontId="15" fillId="3" borderId="122" xfId="1" applyFont="1" applyFill="1" applyBorder="1" applyAlignment="1" applyProtection="1">
      <alignment horizontal="center" vertical="center"/>
      <protection locked="0"/>
    </xf>
    <xf numFmtId="38" fontId="15" fillId="3" borderId="123" xfId="1" applyFont="1" applyFill="1" applyBorder="1" applyAlignment="1" applyProtection="1">
      <alignment horizontal="center" vertical="center"/>
      <protection locked="0"/>
    </xf>
    <xf numFmtId="38" fontId="15" fillId="0" borderId="87" xfId="1" applyFont="1" applyBorder="1" applyAlignment="1">
      <alignment horizontal="center" vertical="center"/>
    </xf>
    <xf numFmtId="38" fontId="15" fillId="0" borderId="56" xfId="1" applyFont="1" applyBorder="1" applyAlignment="1">
      <alignment horizontal="center" vertical="center"/>
    </xf>
    <xf numFmtId="38" fontId="15" fillId="0" borderId="84" xfId="1" applyFont="1" applyBorder="1" applyAlignment="1">
      <alignment horizontal="center" vertical="center"/>
    </xf>
    <xf numFmtId="38" fontId="17" fillId="3" borderId="1" xfId="1" applyFont="1" applyFill="1" applyBorder="1" applyAlignment="1" applyProtection="1">
      <alignment horizontal="center" vertical="center"/>
      <protection locked="0"/>
    </xf>
    <xf numFmtId="38" fontId="17" fillId="3" borderId="88" xfId="1" applyFont="1" applyFill="1" applyBorder="1" applyAlignment="1" applyProtection="1">
      <alignment horizontal="center" vertical="center"/>
      <protection locked="0"/>
    </xf>
    <xf numFmtId="38" fontId="17" fillId="3" borderId="90" xfId="1" applyFont="1" applyFill="1" applyBorder="1" applyAlignment="1" applyProtection="1">
      <alignment horizontal="center" vertical="center"/>
      <protection locked="0"/>
    </xf>
    <xf numFmtId="38" fontId="17" fillId="3" borderId="89" xfId="1" applyFont="1" applyFill="1" applyBorder="1" applyAlignment="1" applyProtection="1">
      <alignment horizontal="center" vertical="center"/>
      <protection locked="0"/>
    </xf>
    <xf numFmtId="38" fontId="17" fillId="0" borderId="87" xfId="1" applyFont="1" applyBorder="1" applyAlignment="1">
      <alignment horizontal="center" vertical="center"/>
    </xf>
    <xf numFmtId="0" fontId="43" fillId="2" borderId="0" xfId="0" applyFont="1" applyFill="1" applyBorder="1" applyAlignment="1">
      <alignment horizontal="left" vertical="center" wrapText="1"/>
    </xf>
    <xf numFmtId="0" fontId="43" fillId="2" borderId="6" xfId="0" applyFont="1" applyFill="1" applyBorder="1" applyAlignment="1">
      <alignment horizontal="left" vertical="center" wrapText="1"/>
    </xf>
    <xf numFmtId="38" fontId="15" fillId="0" borderId="59" xfId="1" applyFont="1" applyBorder="1" applyAlignment="1">
      <alignment horizontal="center" vertical="center"/>
    </xf>
    <xf numFmtId="0" fontId="15" fillId="3" borderId="123" xfId="0" applyFont="1" applyFill="1" applyBorder="1" applyAlignment="1" applyProtection="1">
      <alignment horizontal="center" vertical="center" wrapText="1"/>
      <protection locked="0"/>
    </xf>
    <xf numFmtId="0" fontId="14" fillId="2" borderId="0" xfId="0" applyFont="1" applyFill="1" applyBorder="1" applyAlignment="1">
      <alignment horizontal="distributed" vertical="center" wrapText="1"/>
    </xf>
    <xf numFmtId="38" fontId="15" fillId="3" borderId="7" xfId="1" applyFont="1" applyFill="1" applyBorder="1" applyAlignment="1" applyProtection="1">
      <alignment horizontal="center" vertical="center"/>
      <protection locked="0"/>
    </xf>
    <xf numFmtId="38" fontId="15" fillId="3" borderId="5" xfId="1" applyFont="1" applyFill="1" applyBorder="1" applyAlignment="1" applyProtection="1">
      <alignment horizontal="center" vertical="center"/>
      <protection locked="0"/>
    </xf>
    <xf numFmtId="38" fontId="15" fillId="3" borderId="2" xfId="1" applyFont="1" applyFill="1" applyBorder="1" applyAlignment="1" applyProtection="1">
      <alignment horizontal="center" vertical="center"/>
      <protection locked="0"/>
    </xf>
    <xf numFmtId="0" fontId="14" fillId="2" borderId="3" xfId="0" applyFont="1" applyFill="1" applyBorder="1" applyAlignment="1">
      <alignment horizontal="distributed" vertical="center" wrapText="1"/>
    </xf>
    <xf numFmtId="0" fontId="14" fillId="2" borderId="4" xfId="0" applyFont="1" applyFill="1" applyBorder="1" applyAlignment="1">
      <alignment horizontal="distributed" vertical="center" wrapText="1"/>
    </xf>
    <xf numFmtId="0" fontId="14" fillId="2" borderId="75" xfId="0" applyFont="1" applyFill="1" applyBorder="1" applyAlignment="1">
      <alignment horizontal="distributed" vertical="center" wrapText="1"/>
    </xf>
    <xf numFmtId="0" fontId="14" fillId="2" borderId="76" xfId="0" applyFont="1" applyFill="1" applyBorder="1" applyAlignment="1">
      <alignment horizontal="distributed" vertical="center" wrapText="1"/>
    </xf>
    <xf numFmtId="0" fontId="15" fillId="0" borderId="88" xfId="0" applyFont="1" applyBorder="1" applyAlignment="1">
      <alignment horizontal="center" vertical="center"/>
    </xf>
    <xf numFmtId="0" fontId="0" fillId="0" borderId="1" xfId="0" applyBorder="1" applyAlignment="1">
      <alignment horizontal="center" vertical="center"/>
    </xf>
    <xf numFmtId="177" fontId="0" fillId="3" borderId="1" xfId="0" applyNumberFormat="1" applyFill="1" applyBorder="1" applyAlignment="1" applyProtection="1">
      <alignment horizontal="right"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7" fontId="0" fillId="0" borderId="1" xfId="0" applyNumberFormat="1" applyBorder="1" applyAlignment="1">
      <alignment horizontal="right" vertical="center"/>
    </xf>
    <xf numFmtId="0" fontId="0" fillId="0" borderId="1" xfId="0" applyBorder="1" applyAlignment="1">
      <alignment horizontal="center" vertical="center" textRotation="255"/>
    </xf>
    <xf numFmtId="0" fontId="0" fillId="3" borderId="1" xfId="0" applyFill="1" applyBorder="1" applyAlignment="1" applyProtection="1">
      <alignment horizontal="center" vertical="center"/>
      <protection locked="0"/>
    </xf>
    <xf numFmtId="177" fontId="0" fillId="3" borderId="27" xfId="0" applyNumberFormat="1" applyFill="1" applyBorder="1" applyAlignment="1" applyProtection="1">
      <alignment horizontal="center" vertical="center"/>
      <protection locked="0"/>
    </xf>
    <xf numFmtId="177" fontId="0" fillId="3" borderId="28" xfId="0" applyNumberFormat="1" applyFill="1" applyBorder="1" applyAlignment="1" applyProtection="1">
      <alignment horizontal="center" vertical="center"/>
      <protection locked="0"/>
    </xf>
    <xf numFmtId="177" fontId="0" fillId="3" borderId="29" xfId="0" applyNumberFormat="1" applyFill="1" applyBorder="1" applyAlignment="1" applyProtection="1">
      <alignment horizontal="center" vertical="center"/>
      <protection locked="0"/>
    </xf>
    <xf numFmtId="0" fontId="25" fillId="0" borderId="1" xfId="0" applyFont="1" applyBorder="1" applyAlignment="1">
      <alignment horizontal="center" vertical="center" textRotation="255"/>
    </xf>
    <xf numFmtId="0" fontId="16" fillId="0" borderId="1" xfId="0" applyFont="1" applyBorder="1" applyAlignment="1">
      <alignment horizontal="center" vertical="center"/>
    </xf>
    <xf numFmtId="0" fontId="0" fillId="0" borderId="35" xfId="0" applyBorder="1" applyAlignment="1">
      <alignment horizontal="center" vertical="center" textRotation="255"/>
    </xf>
    <xf numFmtId="0" fontId="0" fillId="0" borderId="52" xfId="0" applyBorder="1" applyAlignment="1">
      <alignment horizontal="center" vertical="center" textRotation="255"/>
    </xf>
    <xf numFmtId="0" fontId="0" fillId="0" borderId="14" xfId="0" applyBorder="1" applyAlignment="1">
      <alignment horizontal="center" vertical="center" textRotation="255"/>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1" xfId="0" applyFill="1" applyBorder="1" applyAlignment="1">
      <alignment horizontal="left" vertical="center"/>
    </xf>
    <xf numFmtId="0" fontId="24" fillId="2" borderId="0" xfId="0" applyFont="1" applyFill="1" applyBorder="1" applyAlignment="1">
      <alignment horizontal="right" vertical="center"/>
    </xf>
    <xf numFmtId="0" fontId="24" fillId="2" borderId="0" xfId="0" applyFont="1" applyFill="1" applyBorder="1" applyAlignment="1">
      <alignment horizontal="left" vertical="center"/>
    </xf>
    <xf numFmtId="38" fontId="0" fillId="3" borderId="27" xfId="1" applyFont="1" applyFill="1" applyBorder="1" applyAlignment="1" applyProtection="1">
      <alignment horizontal="center" vertical="center"/>
      <protection locked="0"/>
    </xf>
    <xf numFmtId="38" fontId="0" fillId="3" borderId="28" xfId="1" applyFont="1" applyFill="1" applyBorder="1" applyAlignment="1" applyProtection="1">
      <alignment horizontal="center" vertical="center"/>
      <protection locked="0"/>
    </xf>
    <xf numFmtId="38" fontId="0" fillId="3" borderId="29" xfId="1" applyFont="1" applyFill="1" applyBorder="1" applyAlignment="1" applyProtection="1">
      <alignment horizontal="center" vertical="center"/>
      <protection locked="0"/>
    </xf>
    <xf numFmtId="38" fontId="0" fillId="3" borderId="1" xfId="1" applyFont="1" applyFill="1" applyBorder="1" applyAlignment="1" applyProtection="1">
      <alignment horizontal="center" vertical="center"/>
      <protection locked="0"/>
    </xf>
    <xf numFmtId="9" fontId="0" fillId="3" borderId="1" xfId="2" applyFont="1" applyFill="1" applyBorder="1" applyAlignment="1" applyProtection="1">
      <alignment horizontal="center" vertical="center"/>
      <protection locked="0"/>
    </xf>
    <xf numFmtId="179" fontId="0" fillId="3" borderId="1" xfId="0" applyNumberFormat="1" applyFill="1" applyBorder="1" applyAlignment="1" applyProtection="1">
      <alignment horizontal="center" vertical="center"/>
      <protection locked="0"/>
    </xf>
    <xf numFmtId="178" fontId="0" fillId="3"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9" fontId="0" fillId="3" borderId="27" xfId="0" applyNumberFormat="1" applyFill="1" applyBorder="1" applyAlignment="1" applyProtection="1">
      <alignment horizontal="center" vertical="center"/>
      <protection locked="0"/>
    </xf>
    <xf numFmtId="9" fontId="0" fillId="3" borderId="29" xfId="0" applyNumberFormat="1" applyFill="1" applyBorder="1" applyAlignment="1" applyProtection="1">
      <alignment horizontal="center" vertical="center"/>
      <protection locked="0"/>
    </xf>
    <xf numFmtId="38" fontId="0" fillId="0" borderId="27" xfId="1" applyFont="1" applyBorder="1" applyAlignment="1">
      <alignment horizontal="center" vertical="center"/>
    </xf>
    <xf numFmtId="38" fontId="0" fillId="0" borderId="28" xfId="1" applyFont="1" applyBorder="1" applyAlignment="1">
      <alignment horizontal="center" vertical="center"/>
    </xf>
    <xf numFmtId="38" fontId="0" fillId="0" borderId="29" xfId="1" applyFont="1" applyBorder="1" applyAlignment="1">
      <alignment horizontal="center" vertical="center"/>
    </xf>
    <xf numFmtId="0" fontId="0" fillId="3" borderId="27"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180" fontId="0" fillId="0" borderId="27" xfId="0" applyNumberFormat="1" applyBorder="1" applyAlignment="1">
      <alignment horizontal="center" vertical="center"/>
    </xf>
    <xf numFmtId="180" fontId="0" fillId="0" borderId="28" xfId="0" applyNumberFormat="1" applyBorder="1" applyAlignment="1">
      <alignment horizontal="center" vertical="center"/>
    </xf>
    <xf numFmtId="38" fontId="16" fillId="0" borderId="27" xfId="1" applyFont="1" applyBorder="1" applyAlignment="1">
      <alignment horizontal="center" vertical="center"/>
    </xf>
    <xf numFmtId="38" fontId="16" fillId="0" borderId="28" xfId="1" applyFont="1" applyBorder="1" applyAlignment="1">
      <alignment horizontal="center" vertical="center"/>
    </xf>
    <xf numFmtId="9" fontId="0" fillId="0" borderId="27" xfId="0" applyNumberFormat="1" applyBorder="1" applyAlignment="1">
      <alignment horizontal="center" vertical="center"/>
    </xf>
    <xf numFmtId="9" fontId="0" fillId="0" borderId="29" xfId="0" applyNumberFormat="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177" fontId="19" fillId="0" borderId="1" xfId="0" applyNumberFormat="1" applyFon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applyAlignment="1">
      <alignment horizontal="right" vertical="center"/>
    </xf>
    <xf numFmtId="38" fontId="16" fillId="0" borderId="1" xfId="1" applyFont="1" applyBorder="1" applyAlignment="1">
      <alignment horizontal="center" vertical="center"/>
    </xf>
    <xf numFmtId="178" fontId="0" fillId="0" borderId="29" xfId="0" applyNumberFormat="1" applyBorder="1" applyAlignment="1">
      <alignment horizontal="center" vertical="center"/>
    </xf>
    <xf numFmtId="178" fontId="0" fillId="0" borderId="1" xfId="0" applyNumberFormat="1" applyBorder="1" applyAlignment="1">
      <alignment horizontal="center" vertical="center"/>
    </xf>
    <xf numFmtId="38" fontId="0" fillId="0" borderId="1" xfId="1" applyFont="1" applyBorder="1" applyAlignment="1">
      <alignment horizontal="center" vertical="center"/>
    </xf>
    <xf numFmtId="0" fontId="17" fillId="0" borderId="1" xfId="0" applyFont="1" applyFill="1" applyBorder="1" applyAlignment="1">
      <alignment horizontal="center" vertical="center"/>
    </xf>
    <xf numFmtId="0" fontId="0" fillId="0" borderId="1" xfId="0" applyFill="1" applyBorder="1" applyAlignment="1">
      <alignment horizontal="center" vertical="center"/>
    </xf>
    <xf numFmtId="38" fontId="0" fillId="0" borderId="1" xfId="1" applyFont="1" applyFill="1" applyBorder="1" applyAlignment="1">
      <alignment horizontal="center" vertical="center"/>
    </xf>
    <xf numFmtId="0" fontId="0" fillId="0" borderId="31" xfId="0" applyBorder="1" applyAlignment="1">
      <alignment horizontal="left" vertical="center"/>
    </xf>
    <xf numFmtId="0" fontId="0" fillId="0" borderId="18" xfId="0" applyBorder="1" applyAlignment="1">
      <alignment horizontal="left"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0" borderId="44" xfId="0" applyBorder="1" applyAlignment="1">
      <alignment horizontal="left" vertical="center"/>
    </xf>
    <xf numFmtId="0" fontId="0" fillId="0" borderId="25" xfId="0" applyBorder="1" applyAlignment="1">
      <alignment horizontal="left" vertical="center"/>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17" fillId="0" borderId="1" xfId="0" applyFont="1" applyBorder="1" applyAlignment="1">
      <alignment horizontal="center" vertical="center"/>
    </xf>
    <xf numFmtId="0" fontId="26" fillId="0" borderId="1" xfId="0" applyFont="1" applyBorder="1" applyAlignment="1">
      <alignment horizontal="center" vertical="center" textRotation="255"/>
    </xf>
    <xf numFmtId="0" fontId="27" fillId="0" borderId="1" xfId="0" applyFont="1" applyBorder="1" applyAlignment="1">
      <alignment horizontal="center" vertical="center" textRotation="255"/>
    </xf>
    <xf numFmtId="0" fontId="21" fillId="0" borderId="1" xfId="0" applyFont="1"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77" fontId="0" fillId="2" borderId="1" xfId="0" applyNumberFormat="1" applyFill="1" applyBorder="1" applyAlignment="1">
      <alignment horizontal="right" vertical="center"/>
    </xf>
    <xf numFmtId="0" fontId="0" fillId="2" borderId="1" xfId="0" applyFill="1" applyBorder="1" applyAlignment="1">
      <alignment horizontal="right" vertical="center"/>
    </xf>
    <xf numFmtId="9" fontId="0" fillId="4" borderId="27" xfId="2" applyFont="1" applyFill="1" applyBorder="1" applyAlignment="1" applyProtection="1">
      <alignment horizontal="center" vertical="center"/>
      <protection locked="0"/>
    </xf>
    <xf numFmtId="9" fontId="0" fillId="4" borderId="28" xfId="2" applyFont="1" applyFill="1" applyBorder="1" applyAlignment="1" applyProtection="1">
      <alignment horizontal="center" vertical="center"/>
      <protection locked="0"/>
    </xf>
    <xf numFmtId="9" fontId="0" fillId="4" borderId="29" xfId="2" applyFont="1" applyFill="1" applyBorder="1" applyAlignment="1" applyProtection="1">
      <alignment horizontal="center" vertical="center"/>
      <protection locked="0"/>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29"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29" xfId="0" applyFont="1" applyFill="1" applyBorder="1" applyAlignment="1">
      <alignment horizontal="center" vertical="center"/>
    </xf>
    <xf numFmtId="38" fontId="0" fillId="0" borderId="27" xfId="1" applyFont="1" applyFill="1" applyBorder="1" applyAlignment="1">
      <alignment horizontal="center" vertical="center"/>
    </xf>
    <xf numFmtId="38" fontId="0" fillId="0" borderId="28" xfId="1" applyFont="1" applyFill="1" applyBorder="1" applyAlignment="1">
      <alignment horizontal="center" vertical="center"/>
    </xf>
    <xf numFmtId="38" fontId="0" fillId="0" borderId="29" xfId="1" applyFont="1" applyFill="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 borderId="54"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177" fontId="30" fillId="3" borderId="1" xfId="0" applyNumberFormat="1" applyFont="1" applyFill="1" applyBorder="1" applyAlignment="1" applyProtection="1">
      <alignment horizontal="right" vertical="center"/>
      <protection locked="0"/>
    </xf>
    <xf numFmtId="0" fontId="30" fillId="0" borderId="1" xfId="0" applyFont="1" applyBorder="1" applyAlignment="1">
      <alignment horizontal="center" vertical="center"/>
    </xf>
    <xf numFmtId="177" fontId="30" fillId="0" borderId="1" xfId="0" applyNumberFormat="1" applyFont="1" applyBorder="1" applyAlignment="1">
      <alignment horizontal="right" vertical="center"/>
    </xf>
    <xf numFmtId="0" fontId="30" fillId="0" borderId="35" xfId="0" applyFont="1" applyBorder="1" applyAlignment="1">
      <alignment horizontal="center" vertical="center" textRotation="255"/>
    </xf>
    <xf numFmtId="0" fontId="30" fillId="0" borderId="52" xfId="0" applyFont="1" applyBorder="1" applyAlignment="1">
      <alignment horizontal="center" vertical="center" textRotation="255"/>
    </xf>
    <xf numFmtId="0" fontId="30" fillId="0" borderId="14" xfId="0" applyFont="1" applyBorder="1" applyAlignment="1">
      <alignment horizontal="center" vertical="center" textRotation="255"/>
    </xf>
    <xf numFmtId="0" fontId="30" fillId="3" borderId="1" xfId="0" applyFont="1" applyFill="1" applyBorder="1" applyAlignment="1" applyProtection="1">
      <alignment horizontal="center" vertical="center"/>
      <protection locked="0"/>
    </xf>
    <xf numFmtId="177" fontId="30" fillId="3" borderId="27" xfId="0" applyNumberFormat="1" applyFont="1" applyFill="1" applyBorder="1" applyAlignment="1" applyProtection="1">
      <alignment horizontal="right" vertical="center"/>
      <protection locked="0"/>
    </xf>
    <xf numFmtId="177" fontId="30" fillId="3" borderId="28" xfId="0" applyNumberFormat="1" applyFont="1" applyFill="1" applyBorder="1" applyAlignment="1" applyProtection="1">
      <alignment horizontal="right" vertical="center"/>
      <protection locked="0"/>
    </xf>
    <xf numFmtId="177" fontId="30" fillId="3" borderId="29" xfId="0" applyNumberFormat="1" applyFont="1" applyFill="1" applyBorder="1" applyAlignment="1" applyProtection="1">
      <alignment horizontal="right" vertical="center"/>
      <protection locked="0"/>
    </xf>
    <xf numFmtId="0" fontId="29" fillId="0" borderId="1" xfId="0" applyFont="1" applyBorder="1" applyAlignment="1">
      <alignment horizontal="center" vertical="center" wrapText="1"/>
    </xf>
    <xf numFmtId="0" fontId="31" fillId="0" borderId="35" xfId="0" applyFont="1" applyBorder="1" applyAlignment="1">
      <alignment horizontal="center" vertical="center" textRotation="255"/>
    </xf>
    <xf numFmtId="0" fontId="31" fillId="0" borderId="52" xfId="0" applyFont="1" applyBorder="1" applyAlignment="1">
      <alignment horizontal="center" vertical="center" textRotation="255"/>
    </xf>
    <xf numFmtId="0" fontId="31" fillId="0" borderId="14" xfId="0" applyFont="1" applyBorder="1" applyAlignment="1">
      <alignment horizontal="center" vertical="center" textRotation="255"/>
    </xf>
    <xf numFmtId="0" fontId="29" fillId="0" borderId="27" xfId="0" applyFont="1" applyBorder="1" applyAlignment="1">
      <alignment horizontal="center" vertical="center" wrapTex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30" fillId="0" borderId="1" xfId="0" applyFont="1" applyBorder="1" applyAlignment="1">
      <alignment horizontal="center" vertical="center" textRotation="255"/>
    </xf>
    <xf numFmtId="0" fontId="30" fillId="2" borderId="1" xfId="0" applyFont="1" applyFill="1" applyBorder="1" applyAlignment="1">
      <alignment horizontal="center" vertical="center"/>
    </xf>
    <xf numFmtId="0" fontId="34" fillId="2" borderId="0" xfId="0" applyFont="1" applyFill="1" applyBorder="1" applyAlignment="1">
      <alignment horizontal="right" vertical="center"/>
    </xf>
    <xf numFmtId="0" fontId="34" fillId="2" borderId="0" xfId="0" applyFont="1" applyFill="1" applyBorder="1" applyAlignment="1">
      <alignment horizontal="left" vertical="center"/>
    </xf>
    <xf numFmtId="0" fontId="30" fillId="2" borderId="1" xfId="0" applyFont="1" applyFill="1" applyBorder="1" applyAlignment="1">
      <alignment horizontal="left" vertical="center"/>
    </xf>
    <xf numFmtId="9" fontId="30" fillId="3" borderId="27" xfId="2" applyFont="1" applyFill="1" applyBorder="1" applyAlignment="1" applyProtection="1">
      <alignment horizontal="center" vertical="center"/>
      <protection locked="0"/>
    </xf>
    <xf numFmtId="9" fontId="30" fillId="3" borderId="28" xfId="2" applyFont="1" applyFill="1" applyBorder="1" applyAlignment="1" applyProtection="1">
      <alignment horizontal="center" vertical="center"/>
      <protection locked="0"/>
    </xf>
    <xf numFmtId="9" fontId="30" fillId="3" borderId="29" xfId="2" applyFont="1" applyFill="1" applyBorder="1" applyAlignment="1" applyProtection="1">
      <alignment horizontal="center" vertical="center"/>
      <protection locked="0"/>
    </xf>
    <xf numFmtId="38" fontId="30" fillId="0" borderId="27" xfId="1" applyFont="1" applyBorder="1" applyAlignment="1">
      <alignment horizontal="center" vertical="center"/>
    </xf>
    <xf numFmtId="38" fontId="30" fillId="0" borderId="28" xfId="1" applyFont="1" applyBorder="1" applyAlignment="1">
      <alignment horizontal="center" vertical="center"/>
    </xf>
    <xf numFmtId="38" fontId="30" fillId="0" borderId="29" xfId="1" applyFont="1" applyBorder="1" applyAlignment="1">
      <alignment horizontal="center" vertical="center"/>
    </xf>
    <xf numFmtId="0" fontId="30" fillId="2" borderId="4"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left" vertical="center"/>
    </xf>
    <xf numFmtId="0" fontId="30" fillId="2" borderId="35" xfId="0" applyFont="1" applyFill="1" applyBorder="1" applyAlignment="1">
      <alignment horizontal="left" vertical="center"/>
    </xf>
    <xf numFmtId="0" fontId="30" fillId="2" borderId="2" xfId="0" applyFont="1" applyFill="1" applyBorder="1" applyAlignment="1">
      <alignment horizontal="left" vertical="center"/>
    </xf>
    <xf numFmtId="38" fontId="30" fillId="3" borderId="27" xfId="1" applyFont="1" applyFill="1" applyBorder="1" applyAlignment="1" applyProtection="1">
      <alignment horizontal="center" vertical="center"/>
      <protection locked="0"/>
    </xf>
    <xf numFmtId="38" fontId="30" fillId="3" borderId="28" xfId="1" applyFont="1" applyFill="1" applyBorder="1" applyAlignment="1" applyProtection="1">
      <alignment horizontal="center" vertical="center"/>
      <protection locked="0"/>
    </xf>
    <xf numFmtId="38" fontId="30" fillId="3" borderId="29" xfId="1" applyFont="1" applyFill="1" applyBorder="1" applyAlignment="1" applyProtection="1">
      <alignment horizontal="center" vertical="center"/>
      <protection locked="0"/>
    </xf>
    <xf numFmtId="38" fontId="30" fillId="3" borderId="1" xfId="1" applyFont="1" applyFill="1" applyBorder="1" applyAlignment="1" applyProtection="1">
      <alignment horizontal="center" vertical="center"/>
      <protection locked="0"/>
    </xf>
    <xf numFmtId="9" fontId="30" fillId="3" borderId="1" xfId="2" applyFont="1" applyFill="1" applyBorder="1" applyAlignment="1" applyProtection="1">
      <alignment horizontal="center" vertical="center"/>
      <protection locked="0"/>
    </xf>
    <xf numFmtId="0" fontId="29" fillId="2" borderId="27" xfId="0" applyFont="1" applyFill="1" applyBorder="1" applyAlignment="1">
      <alignment horizontal="center" vertical="center"/>
    </xf>
    <xf numFmtId="0" fontId="29" fillId="2" borderId="28" xfId="0" applyFont="1" applyFill="1" applyBorder="1" applyAlignment="1">
      <alignment horizontal="center" vertical="center"/>
    </xf>
    <xf numFmtId="0" fontId="29" fillId="2" borderId="29" xfId="0" applyFont="1" applyFill="1" applyBorder="1" applyAlignment="1">
      <alignment horizontal="center" vertical="center"/>
    </xf>
    <xf numFmtId="0" fontId="33" fillId="2" borderId="27"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0" fillId="3" borderId="27" xfId="0" applyFont="1" applyFill="1" applyBorder="1" applyAlignment="1" applyProtection="1">
      <alignment horizontal="center" vertical="center"/>
      <protection locked="0"/>
    </xf>
    <xf numFmtId="0" fontId="30" fillId="3" borderId="28" xfId="0" applyFont="1" applyFill="1" applyBorder="1" applyAlignment="1" applyProtection="1">
      <alignment horizontal="center" vertical="center"/>
      <protection locked="0"/>
    </xf>
    <xf numFmtId="0" fontId="30" fillId="3" borderId="29" xfId="0" applyFont="1" applyFill="1" applyBorder="1" applyAlignment="1" applyProtection="1">
      <alignment horizontal="center" vertical="center"/>
      <protection locked="0"/>
    </xf>
    <xf numFmtId="0" fontId="30" fillId="4" borderId="27" xfId="0" applyFont="1" applyFill="1" applyBorder="1" applyAlignment="1" applyProtection="1">
      <alignment horizontal="center" vertical="center"/>
      <protection locked="0"/>
    </xf>
    <xf numFmtId="0" fontId="30" fillId="4" borderId="29" xfId="0" applyFont="1" applyFill="1" applyBorder="1" applyAlignment="1" applyProtection="1">
      <alignment horizontal="center" vertical="center"/>
      <protection locked="0"/>
    </xf>
    <xf numFmtId="180" fontId="30" fillId="0" borderId="27" xfId="0" applyNumberFormat="1" applyFont="1" applyBorder="1" applyAlignment="1">
      <alignment horizontal="center" vertical="center"/>
    </xf>
    <xf numFmtId="180" fontId="30" fillId="0" borderId="28" xfId="0" applyNumberFormat="1" applyFont="1" applyBorder="1" applyAlignment="1">
      <alignment horizontal="center" vertical="center"/>
    </xf>
    <xf numFmtId="38" fontId="29" fillId="0" borderId="27" xfId="1" applyFont="1" applyBorder="1" applyAlignment="1">
      <alignment horizontal="center" vertical="center"/>
    </xf>
    <xf numFmtId="38" fontId="29" fillId="0" borderId="28" xfId="1" applyFont="1" applyBorder="1" applyAlignment="1">
      <alignment horizontal="center" vertical="center"/>
    </xf>
    <xf numFmtId="9" fontId="30" fillId="3" borderId="27" xfId="0" applyNumberFormat="1" applyFont="1" applyFill="1" applyBorder="1" applyAlignment="1" applyProtection="1">
      <alignment horizontal="center" vertical="center"/>
      <protection locked="0"/>
    </xf>
    <xf numFmtId="9" fontId="30" fillId="3" borderId="29" xfId="0" applyNumberFormat="1" applyFont="1" applyFill="1" applyBorder="1" applyAlignment="1" applyProtection="1">
      <alignment horizontal="center" vertical="center"/>
      <protection locked="0"/>
    </xf>
    <xf numFmtId="9" fontId="30" fillId="0" borderId="27" xfId="0" applyNumberFormat="1" applyFont="1" applyBorder="1" applyAlignment="1">
      <alignment horizontal="center" vertical="center"/>
    </xf>
    <xf numFmtId="9" fontId="30" fillId="0" borderId="29" xfId="0" applyNumberFormat="1" applyFont="1" applyBorder="1" applyAlignment="1">
      <alignment horizontal="center" vertical="center"/>
    </xf>
    <xf numFmtId="0" fontId="29" fillId="2" borderId="1" xfId="0" applyFont="1" applyFill="1" applyBorder="1" applyAlignment="1">
      <alignment horizontal="center" vertical="center"/>
    </xf>
    <xf numFmtId="0" fontId="30" fillId="0" borderId="27" xfId="0" applyFont="1" applyBorder="1" applyAlignment="1">
      <alignment horizontal="left" vertical="center"/>
    </xf>
    <xf numFmtId="0" fontId="30" fillId="0" borderId="28" xfId="0" applyFont="1" applyBorder="1" applyAlignment="1">
      <alignment horizontal="left" vertical="center"/>
    </xf>
    <xf numFmtId="0" fontId="30" fillId="0" borderId="29" xfId="0" applyFont="1" applyBorder="1" applyAlignment="1">
      <alignment horizontal="left" vertical="center"/>
    </xf>
    <xf numFmtId="0" fontId="30"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1" fillId="2" borderId="1" xfId="0" applyFont="1" applyFill="1" applyBorder="1" applyAlignment="1">
      <alignment horizontal="center" vertical="center"/>
    </xf>
    <xf numFmtId="38" fontId="29" fillId="2" borderId="1" xfId="1" applyFont="1" applyFill="1" applyBorder="1" applyAlignment="1">
      <alignment horizontal="center" vertical="center"/>
    </xf>
    <xf numFmtId="0" fontId="2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30" fillId="2" borderId="27"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29" xfId="0" applyFont="1" applyFill="1" applyBorder="1" applyAlignment="1">
      <alignment horizontal="center" vertical="center"/>
    </xf>
    <xf numFmtId="177" fontId="30" fillId="2" borderId="1" xfId="0" applyNumberFormat="1" applyFont="1" applyFill="1" applyBorder="1" applyAlignment="1">
      <alignment horizontal="right" vertical="center"/>
    </xf>
    <xf numFmtId="0" fontId="30" fillId="2" borderId="1" xfId="0" applyFont="1" applyFill="1" applyBorder="1" applyAlignment="1">
      <alignment horizontal="right" vertical="center"/>
    </xf>
    <xf numFmtId="178" fontId="30" fillId="0" borderId="29" xfId="0" applyNumberFormat="1" applyFont="1" applyBorder="1" applyAlignment="1">
      <alignment horizontal="center" vertical="center"/>
    </xf>
    <xf numFmtId="178" fontId="30" fillId="0" borderId="1" xfId="0" applyNumberFormat="1" applyFont="1" applyBorder="1" applyAlignment="1">
      <alignment horizontal="center" vertical="center"/>
    </xf>
    <xf numFmtId="179" fontId="30" fillId="3" borderId="1" xfId="0" applyNumberFormat="1" applyFont="1" applyFill="1" applyBorder="1" applyAlignment="1" applyProtection="1">
      <alignment horizontal="center" vertical="center"/>
      <protection locked="0"/>
    </xf>
    <xf numFmtId="38" fontId="30" fillId="0" borderId="1" xfId="1" applyFont="1" applyBorder="1" applyAlignment="1">
      <alignment horizontal="center" vertical="center"/>
    </xf>
    <xf numFmtId="178" fontId="30" fillId="3" borderId="1" xfId="0" applyNumberFormat="1" applyFont="1" applyFill="1" applyBorder="1" applyAlignment="1" applyProtection="1">
      <alignment horizontal="center" vertical="center"/>
      <protection locked="0"/>
    </xf>
    <xf numFmtId="0" fontId="30" fillId="4" borderId="1" xfId="0" applyFont="1" applyFill="1" applyBorder="1" applyAlignment="1" applyProtection="1">
      <alignment horizontal="center" vertical="center"/>
      <protection locked="0"/>
    </xf>
    <xf numFmtId="38" fontId="30" fillId="3" borderId="2" xfId="1" applyFont="1" applyFill="1" applyBorder="1" applyAlignment="1" applyProtection="1">
      <alignment horizontal="center" vertical="center"/>
      <protection locked="0"/>
    </xf>
    <xf numFmtId="38" fontId="30" fillId="3" borderId="3" xfId="1" applyFont="1" applyFill="1" applyBorder="1" applyAlignment="1" applyProtection="1">
      <alignment horizontal="center" vertical="center"/>
      <protection locked="0"/>
    </xf>
    <xf numFmtId="38" fontId="30" fillId="3" borderId="4" xfId="1" applyFont="1" applyFill="1" applyBorder="1" applyAlignment="1" applyProtection="1">
      <alignment horizontal="center" vertical="center"/>
      <protection locked="0"/>
    </xf>
    <xf numFmtId="38" fontId="30" fillId="3" borderId="5" xfId="1" applyFont="1" applyFill="1" applyBorder="1" applyAlignment="1" applyProtection="1">
      <alignment horizontal="center" vertical="center"/>
      <protection locked="0"/>
    </xf>
    <xf numFmtId="38" fontId="30" fillId="3" borderId="6" xfId="1" applyFont="1" applyFill="1" applyBorder="1" applyAlignment="1" applyProtection="1">
      <alignment horizontal="center" vertical="center"/>
      <protection locked="0"/>
    </xf>
    <xf numFmtId="38" fontId="30" fillId="3" borderId="7" xfId="1" applyFont="1" applyFill="1" applyBorder="1" applyAlignment="1" applyProtection="1">
      <alignment horizontal="center" vertical="center"/>
      <protection locked="0"/>
    </xf>
    <xf numFmtId="0" fontId="29" fillId="4" borderId="64" xfId="0" applyFont="1" applyFill="1" applyBorder="1" applyAlignment="1" applyProtection="1">
      <alignment horizontal="center" vertical="center"/>
      <protection locked="0"/>
    </xf>
    <xf numFmtId="0" fontId="29" fillId="4" borderId="65" xfId="0" applyFont="1" applyFill="1" applyBorder="1" applyAlignment="1" applyProtection="1">
      <alignment horizontal="center" vertical="center"/>
      <protection locked="0"/>
    </xf>
    <xf numFmtId="0" fontId="32" fillId="2" borderId="1" xfId="0" applyFont="1" applyFill="1" applyBorder="1" applyAlignment="1">
      <alignment horizontal="center" vertical="center"/>
    </xf>
    <xf numFmtId="38" fontId="30" fillId="2" borderId="1" xfId="0" applyNumberFormat="1" applyFont="1" applyFill="1" applyBorder="1" applyAlignment="1">
      <alignment horizontal="center" vertical="center"/>
    </xf>
    <xf numFmtId="0" fontId="30" fillId="4" borderId="2" xfId="0" applyFont="1" applyFill="1" applyBorder="1" applyAlignment="1" applyProtection="1">
      <alignment horizontal="center" vertical="center"/>
      <protection locked="0"/>
    </xf>
    <xf numFmtId="0" fontId="30" fillId="4" borderId="4"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protection locked="0"/>
    </xf>
    <xf numFmtId="0" fontId="30" fillId="4" borderId="7"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30" fillId="3" borderId="6"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protection locked="0"/>
    </xf>
    <xf numFmtId="0" fontId="29" fillId="4" borderId="67" xfId="0" applyFont="1" applyFill="1" applyBorder="1" applyAlignment="1" applyProtection="1">
      <alignment horizontal="center" vertical="center"/>
      <protection locked="0"/>
    </xf>
    <xf numFmtId="38" fontId="30" fillId="0" borderId="2" xfId="1" applyFont="1" applyFill="1" applyBorder="1" applyAlignment="1" applyProtection="1">
      <alignment horizontal="center" vertical="center"/>
    </xf>
    <xf numFmtId="38" fontId="30" fillId="0" borderId="3" xfId="1" applyFont="1" applyFill="1" applyBorder="1" applyAlignment="1" applyProtection="1">
      <alignment horizontal="center" vertical="center"/>
    </xf>
    <xf numFmtId="38" fontId="30" fillId="0" borderId="4" xfId="1" applyFont="1" applyFill="1" applyBorder="1" applyAlignment="1" applyProtection="1">
      <alignment horizontal="center" vertical="center"/>
    </xf>
    <xf numFmtId="38" fontId="30" fillId="0" borderId="5" xfId="1" applyFont="1" applyFill="1" applyBorder="1" applyAlignment="1" applyProtection="1">
      <alignment horizontal="center" vertical="center"/>
    </xf>
    <xf numFmtId="38" fontId="30" fillId="0" borderId="6" xfId="1" applyFont="1" applyFill="1" applyBorder="1" applyAlignment="1" applyProtection="1">
      <alignment horizontal="center" vertical="center"/>
    </xf>
    <xf numFmtId="38" fontId="30" fillId="0" borderId="7" xfId="1" applyFont="1" applyFill="1" applyBorder="1" applyAlignment="1" applyProtection="1">
      <alignment horizontal="center" vertical="center"/>
    </xf>
    <xf numFmtId="38" fontId="30" fillId="0" borderId="1" xfId="1" applyFont="1" applyFill="1" applyBorder="1" applyAlignment="1" applyProtection="1">
      <alignment horizontal="center" vertical="center"/>
    </xf>
    <xf numFmtId="0" fontId="29" fillId="0" borderId="60" xfId="0" applyFont="1" applyFill="1" applyBorder="1" applyAlignment="1" applyProtection="1">
      <alignment horizontal="center" vertical="center"/>
    </xf>
    <xf numFmtId="0" fontId="29" fillId="0" borderId="61" xfId="0" applyFont="1" applyFill="1" applyBorder="1" applyAlignment="1" applyProtection="1">
      <alignment horizontal="center" vertical="center"/>
    </xf>
    <xf numFmtId="0" fontId="29" fillId="4" borderId="62" xfId="0" applyFont="1" applyFill="1" applyBorder="1" applyAlignment="1" applyProtection="1">
      <alignment horizontal="center" vertical="center"/>
      <protection locked="0"/>
    </xf>
    <xf numFmtId="0" fontId="29" fillId="4" borderId="63" xfId="0" applyFont="1" applyFill="1" applyBorder="1" applyAlignment="1" applyProtection="1">
      <alignment horizontal="center" vertical="center"/>
      <protection locked="0"/>
    </xf>
    <xf numFmtId="0" fontId="30" fillId="2" borderId="5" xfId="0" applyFont="1" applyFill="1" applyBorder="1" applyAlignment="1">
      <alignment horizontal="center" vertical="center"/>
    </xf>
    <xf numFmtId="0" fontId="30" fillId="2" borderId="7" xfId="0" applyFont="1" applyFill="1" applyBorder="1" applyAlignment="1">
      <alignment horizontal="center" vertical="center"/>
    </xf>
    <xf numFmtId="0" fontId="31" fillId="0" borderId="1" xfId="0" applyFont="1" applyFill="1" applyBorder="1" applyAlignment="1">
      <alignment horizontal="left" vertical="center" wrapText="1"/>
    </xf>
    <xf numFmtId="38" fontId="30" fillId="0" borderId="2" xfId="1" applyFont="1" applyFill="1" applyBorder="1" applyAlignment="1">
      <alignment horizontal="center" vertical="center"/>
    </xf>
    <xf numFmtId="38" fontId="30" fillId="0" borderId="3" xfId="1" applyFont="1" applyFill="1" applyBorder="1" applyAlignment="1">
      <alignment horizontal="center" vertical="center"/>
    </xf>
    <xf numFmtId="38" fontId="30" fillId="0" borderId="5" xfId="1" applyFont="1" applyFill="1" applyBorder="1" applyAlignment="1">
      <alignment horizontal="center" vertical="center"/>
    </xf>
    <xf numFmtId="38" fontId="30" fillId="0" borderId="6" xfId="1"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57" xfId="0" applyFont="1" applyFill="1" applyBorder="1" applyAlignment="1" applyProtection="1">
      <alignment horizontal="center" vertical="center"/>
    </xf>
    <xf numFmtId="0" fontId="29" fillId="0" borderId="58" xfId="0" applyFont="1" applyFill="1" applyBorder="1" applyAlignment="1" applyProtection="1">
      <alignment horizontal="center" vertical="center"/>
    </xf>
    <xf numFmtId="0" fontId="30" fillId="2" borderId="1" xfId="0" applyFont="1" applyFill="1" applyBorder="1" applyAlignment="1">
      <alignment horizontal="center" vertical="center" wrapText="1"/>
    </xf>
    <xf numFmtId="0" fontId="29" fillId="2" borderId="14" xfId="0" applyFont="1" applyFill="1" applyBorder="1" applyAlignment="1">
      <alignment horizontal="center" vertical="center"/>
    </xf>
    <xf numFmtId="38" fontId="20" fillId="0" borderId="89" xfId="1" applyFont="1" applyBorder="1" applyAlignment="1">
      <alignment horizontal="center" vertical="center"/>
    </xf>
    <xf numFmtId="38" fontId="20" fillId="0" borderId="1" xfId="1" applyFont="1" applyBorder="1" applyAlignment="1">
      <alignment horizontal="center" vertical="center"/>
    </xf>
    <xf numFmtId="38" fontId="20" fillId="0" borderId="88" xfId="1" applyFont="1" applyBorder="1" applyAlignment="1">
      <alignment horizontal="center" vertical="center"/>
    </xf>
    <xf numFmtId="38" fontId="20" fillId="0" borderId="87" xfId="1" applyFont="1" applyBorder="1" applyAlignment="1">
      <alignment horizontal="center" vertical="center"/>
    </xf>
    <xf numFmtId="38" fontId="20" fillId="0" borderId="56" xfId="1" applyFont="1" applyBorder="1" applyAlignment="1">
      <alignment horizontal="center" vertical="center"/>
    </xf>
    <xf numFmtId="38" fontId="20" fillId="0" borderId="84" xfId="1" applyFont="1" applyBorder="1" applyAlignment="1">
      <alignment horizontal="center" vertical="center"/>
    </xf>
    <xf numFmtId="38" fontId="23" fillId="0" borderId="83" xfId="1" applyFont="1" applyBorder="1" applyAlignment="1">
      <alignment horizontal="center" vertical="center"/>
    </xf>
    <xf numFmtId="38" fontId="23" fillId="0" borderId="85" xfId="1" applyFont="1" applyBorder="1" applyAlignment="1">
      <alignment horizontal="center" vertical="center"/>
    </xf>
    <xf numFmtId="38" fontId="23" fillId="0" borderId="82" xfId="1" applyFont="1" applyBorder="1" applyAlignment="1">
      <alignment horizontal="center" vertical="center"/>
    </xf>
    <xf numFmtId="38" fontId="23" fillId="0" borderId="87" xfId="1" applyFont="1" applyBorder="1" applyAlignment="1">
      <alignment horizontal="center" vertical="center"/>
    </xf>
    <xf numFmtId="38" fontId="23" fillId="0" borderId="56" xfId="1" applyFont="1" applyBorder="1" applyAlignment="1">
      <alignment horizontal="center" vertical="center"/>
    </xf>
    <xf numFmtId="38" fontId="23" fillId="0" borderId="84" xfId="1" applyFont="1" applyBorder="1" applyAlignment="1">
      <alignment horizontal="center" vertical="center"/>
    </xf>
    <xf numFmtId="38" fontId="20" fillId="0" borderId="7" xfId="1" applyFont="1" applyBorder="1" applyAlignment="1">
      <alignment horizontal="center" vertical="center"/>
    </xf>
    <xf numFmtId="38" fontId="20" fillId="0" borderId="14" xfId="1" applyFont="1" applyBorder="1" applyAlignment="1">
      <alignment horizontal="center" vertical="center"/>
    </xf>
    <xf numFmtId="38" fontId="20" fillId="0" borderId="4" xfId="1" applyFont="1" applyBorder="1" applyAlignment="1">
      <alignment horizontal="center" vertical="center"/>
    </xf>
    <xf numFmtId="38" fontId="20" fillId="0" borderId="35" xfId="1" applyFont="1" applyBorder="1" applyAlignment="1">
      <alignment horizontal="center" vertical="center"/>
    </xf>
    <xf numFmtId="38" fontId="23" fillId="0" borderId="74" xfId="1" applyFont="1" applyBorder="1" applyAlignment="1">
      <alignment horizontal="center" vertical="center"/>
    </xf>
    <xf numFmtId="38" fontId="23" fillId="0" borderId="79" xfId="1" applyFont="1" applyBorder="1" applyAlignment="1">
      <alignment horizontal="center" vertical="center"/>
    </xf>
    <xf numFmtId="38" fontId="23" fillId="0" borderId="7" xfId="1" applyFont="1" applyBorder="1" applyAlignment="1">
      <alignment horizontal="center" vertical="center"/>
    </xf>
    <xf numFmtId="38" fontId="23" fillId="0" borderId="14" xfId="1" applyFont="1" applyBorder="1" applyAlignment="1">
      <alignment horizontal="center" vertical="center"/>
    </xf>
    <xf numFmtId="38" fontId="23" fillId="0" borderId="96" xfId="1" applyFont="1" applyBorder="1" applyAlignment="1">
      <alignment horizontal="center" vertical="center"/>
    </xf>
    <xf numFmtId="38" fontId="23" fillId="0" borderId="78" xfId="1" applyFont="1" applyBorder="1" applyAlignment="1">
      <alignment horizontal="center" vertical="center"/>
    </xf>
    <xf numFmtId="38" fontId="23" fillId="0" borderId="97" xfId="1" applyFont="1" applyBorder="1" applyAlignment="1">
      <alignment horizontal="center" vertical="center"/>
    </xf>
    <xf numFmtId="38" fontId="23" fillId="0" borderId="81" xfId="1" applyFont="1" applyBorder="1" applyAlignment="1">
      <alignment horizontal="center" vertical="center"/>
    </xf>
    <xf numFmtId="38" fontId="23" fillId="0" borderId="75" xfId="1" applyFont="1" applyBorder="1" applyAlignment="1">
      <alignment horizontal="center" vertical="center"/>
    </xf>
    <xf numFmtId="38" fontId="23" fillId="0" borderId="101" xfId="1" applyFont="1" applyBorder="1" applyAlignment="1">
      <alignment horizontal="center" vertical="center"/>
    </xf>
    <xf numFmtId="38" fontId="23" fillId="0" borderId="99" xfId="1" applyFont="1" applyBorder="1" applyAlignment="1">
      <alignment horizontal="center" vertical="center"/>
    </xf>
    <xf numFmtId="38" fontId="23" fillId="0" borderId="3" xfId="1" applyFont="1" applyBorder="1" applyAlignment="1">
      <alignment horizontal="center" vertical="center"/>
    </xf>
    <xf numFmtId="38" fontId="23" fillId="0" borderId="4" xfId="1" applyFont="1" applyBorder="1" applyAlignment="1">
      <alignment horizontal="center" vertical="center"/>
    </xf>
    <xf numFmtId="38" fontId="23" fillId="0" borderId="76" xfId="1" applyFont="1" applyBorder="1" applyAlignment="1">
      <alignment horizontal="center" vertical="center"/>
    </xf>
    <xf numFmtId="38" fontId="20" fillId="0" borderId="86" xfId="1" applyFont="1" applyBorder="1" applyAlignment="1">
      <alignment horizontal="center" vertical="center"/>
    </xf>
    <xf numFmtId="38" fontId="20" fillId="0" borderId="29" xfId="1" applyFont="1" applyBorder="1" applyAlignment="1">
      <alignment horizontal="center" vertical="center"/>
    </xf>
    <xf numFmtId="38" fontId="20" fillId="0" borderId="79" xfId="1" applyFont="1" applyBorder="1" applyAlignment="1">
      <alignment horizontal="center" vertical="center"/>
    </xf>
    <xf numFmtId="38" fontId="23" fillId="0" borderId="29" xfId="1" applyFont="1" applyBorder="1" applyAlignment="1">
      <alignment horizontal="center" vertical="center"/>
    </xf>
    <xf numFmtId="38" fontId="23" fillId="0" borderId="1" xfId="1" applyFont="1" applyBorder="1" applyAlignment="1">
      <alignment horizontal="center" vertical="center"/>
    </xf>
    <xf numFmtId="38" fontId="23" fillId="0" borderId="88" xfId="1" applyFont="1" applyBorder="1" applyAlignment="1">
      <alignment horizontal="center" vertical="center"/>
    </xf>
    <xf numFmtId="38" fontId="20" fillId="0" borderId="74" xfId="1" applyFont="1" applyBorder="1" applyAlignment="1">
      <alignment horizontal="center" vertical="center"/>
    </xf>
    <xf numFmtId="38" fontId="20" fillId="0" borderId="85" xfId="1" applyFont="1" applyBorder="1" applyAlignment="1">
      <alignment horizontal="center" vertical="center"/>
    </xf>
    <xf numFmtId="38" fontId="20" fillId="0" borderId="82" xfId="1" applyFont="1" applyBorder="1" applyAlignment="1">
      <alignment horizontal="center" vertical="center"/>
    </xf>
    <xf numFmtId="38" fontId="23" fillId="0" borderId="86" xfId="1" applyFont="1" applyBorder="1" applyAlignment="1">
      <alignment horizontal="center" vertical="center"/>
    </xf>
    <xf numFmtId="38" fontId="17" fillId="4" borderId="83" xfId="1" applyFont="1" applyFill="1" applyBorder="1" applyAlignment="1" applyProtection="1">
      <alignment horizontal="center" vertical="center"/>
      <protection locked="0"/>
    </xf>
    <xf numFmtId="38" fontId="17" fillId="4" borderId="85" xfId="1" applyFont="1" applyFill="1" applyBorder="1" applyAlignment="1" applyProtection="1">
      <alignment horizontal="center" vertical="center"/>
      <protection locked="0"/>
    </xf>
    <xf numFmtId="38" fontId="17" fillId="4" borderId="82" xfId="1" applyFont="1" applyFill="1" applyBorder="1" applyAlignment="1" applyProtection="1">
      <alignment horizontal="center" vertical="center"/>
      <protection locked="0"/>
    </xf>
    <xf numFmtId="38" fontId="17" fillId="4" borderId="87" xfId="1" applyFont="1" applyFill="1" applyBorder="1" applyAlignment="1" applyProtection="1">
      <alignment horizontal="center" vertical="center"/>
      <protection locked="0"/>
    </xf>
    <xf numFmtId="38" fontId="17" fillId="4" borderId="56" xfId="1" applyFont="1" applyFill="1" applyBorder="1" applyAlignment="1" applyProtection="1">
      <alignment horizontal="center" vertical="center"/>
      <protection locked="0"/>
    </xf>
    <xf numFmtId="38" fontId="17" fillId="4" borderId="84" xfId="1" applyFont="1" applyFill="1" applyBorder="1" applyAlignment="1" applyProtection="1">
      <alignment horizontal="center" vertical="center"/>
      <protection locked="0"/>
    </xf>
    <xf numFmtId="38" fontId="20" fillId="4" borderId="78" xfId="1" applyFont="1" applyFill="1" applyBorder="1" applyAlignment="1" applyProtection="1">
      <alignment horizontal="center" vertical="center"/>
      <protection locked="0"/>
    </xf>
    <xf numFmtId="38" fontId="20" fillId="4" borderId="94" xfId="1" applyFont="1" applyFill="1" applyBorder="1" applyAlignment="1" applyProtection="1">
      <alignment horizontal="center" vertical="center"/>
      <protection locked="0"/>
    </xf>
    <xf numFmtId="38" fontId="20" fillId="4" borderId="75" xfId="1" applyFont="1" applyFill="1" applyBorder="1" applyAlignment="1" applyProtection="1">
      <alignment horizontal="center" vertical="center"/>
      <protection locked="0"/>
    </xf>
    <xf numFmtId="38" fontId="20" fillId="4" borderId="76" xfId="1" applyFont="1" applyFill="1" applyBorder="1" applyAlignment="1" applyProtection="1">
      <alignment horizontal="center" vertical="center"/>
      <protection locked="0"/>
    </xf>
    <xf numFmtId="38" fontId="20" fillId="4" borderId="96" xfId="1" applyFont="1" applyFill="1" applyBorder="1" applyAlignment="1" applyProtection="1">
      <alignment horizontal="center" vertical="center"/>
      <protection locked="0"/>
    </xf>
    <xf numFmtId="38" fontId="20" fillId="4" borderId="97" xfId="1" applyFont="1" applyFill="1" applyBorder="1" applyAlignment="1" applyProtection="1">
      <alignment horizontal="center" vertical="center"/>
      <protection locked="0"/>
    </xf>
    <xf numFmtId="38" fontId="20" fillId="4" borderId="104" xfId="1" applyFont="1" applyFill="1" applyBorder="1" applyAlignment="1" applyProtection="1">
      <alignment horizontal="center" vertical="center"/>
      <protection locked="0"/>
    </xf>
    <xf numFmtId="38" fontId="20" fillId="4" borderId="0" xfId="1" applyFont="1" applyFill="1" applyBorder="1" applyAlignment="1" applyProtection="1">
      <alignment horizontal="center" vertical="center"/>
      <protection locked="0"/>
    </xf>
    <xf numFmtId="38" fontId="20" fillId="4" borderId="105" xfId="1" applyFont="1" applyFill="1" applyBorder="1" applyAlignment="1" applyProtection="1">
      <alignment horizontal="center" vertical="center"/>
      <protection locked="0"/>
    </xf>
    <xf numFmtId="38" fontId="15" fillId="3" borderId="96" xfId="1" applyFont="1" applyFill="1" applyBorder="1" applyAlignment="1" applyProtection="1">
      <alignment horizontal="center" vertical="center"/>
      <protection locked="0"/>
    </xf>
    <xf numFmtId="38" fontId="15" fillId="3" borderId="78" xfId="1" applyFont="1" applyFill="1" applyBorder="1" applyAlignment="1" applyProtection="1">
      <alignment horizontal="center" vertical="center"/>
      <protection locked="0"/>
    </xf>
    <xf numFmtId="38" fontId="15" fillId="3" borderId="97" xfId="1" applyFont="1" applyFill="1" applyBorder="1" applyAlignment="1" applyProtection="1">
      <alignment horizontal="center" vertical="center"/>
      <protection locked="0"/>
    </xf>
    <xf numFmtId="38" fontId="15" fillId="3" borderId="81" xfId="1" applyFont="1" applyFill="1" applyBorder="1" applyAlignment="1" applyProtection="1">
      <alignment horizontal="center" vertical="center"/>
      <protection locked="0"/>
    </xf>
    <xf numFmtId="38" fontId="15" fillId="3" borderId="75" xfId="1" applyFont="1" applyFill="1" applyBorder="1" applyAlignment="1" applyProtection="1">
      <alignment horizontal="center" vertical="center"/>
      <protection locked="0"/>
    </xf>
    <xf numFmtId="38" fontId="15" fillId="3" borderId="101" xfId="1" applyFont="1" applyFill="1" applyBorder="1" applyAlignment="1" applyProtection="1">
      <alignment horizontal="center" vertical="center"/>
      <protection locked="0"/>
    </xf>
    <xf numFmtId="38" fontId="20" fillId="0" borderId="96" xfId="1" applyFont="1" applyBorder="1" applyAlignment="1">
      <alignment horizontal="center" vertical="center"/>
    </xf>
    <xf numFmtId="38" fontId="20" fillId="0" borderId="97" xfId="1" applyFont="1" applyBorder="1" applyAlignment="1">
      <alignment horizontal="center" vertical="center"/>
    </xf>
    <xf numFmtId="38" fontId="20" fillId="0" borderId="81" xfId="1" applyFont="1" applyBorder="1" applyAlignment="1">
      <alignment horizontal="center" vertical="center"/>
    </xf>
    <xf numFmtId="38" fontId="20" fillId="0" borderId="101" xfId="1" applyFont="1" applyBorder="1" applyAlignment="1">
      <alignment horizontal="center" vertical="center"/>
    </xf>
    <xf numFmtId="38" fontId="44" fillId="0" borderId="1" xfId="1" applyFont="1" applyFill="1" applyBorder="1" applyAlignment="1">
      <alignment horizontal="distributed" vertical="center" wrapText="1"/>
    </xf>
    <xf numFmtId="38" fontId="44" fillId="0" borderId="88" xfId="1" applyFont="1" applyFill="1" applyBorder="1" applyAlignment="1">
      <alignment horizontal="distributed" vertical="center" wrapText="1"/>
    </xf>
    <xf numFmtId="38" fontId="44" fillId="0" borderId="1" xfId="1" applyFont="1" applyBorder="1" applyAlignment="1">
      <alignment horizontal="distributed" vertical="center" wrapText="1"/>
    </xf>
    <xf numFmtId="38" fontId="44" fillId="0" borderId="88" xfId="1" applyFont="1" applyBorder="1" applyAlignment="1">
      <alignment horizontal="distributed" vertical="center" wrapText="1"/>
    </xf>
    <xf numFmtId="38" fontId="44" fillId="0" borderId="35" xfId="1" applyFont="1" applyBorder="1" applyAlignment="1">
      <alignment horizontal="distributed" vertical="center" wrapText="1"/>
    </xf>
    <xf numFmtId="38" fontId="44" fillId="0" borderId="122" xfId="1" applyFont="1" applyBorder="1" applyAlignment="1">
      <alignment horizontal="distributed" vertical="center" wrapText="1"/>
    </xf>
    <xf numFmtId="38" fontId="20" fillId="4" borderId="90" xfId="1" applyFont="1" applyFill="1" applyBorder="1" applyAlignment="1" applyProtection="1">
      <alignment horizontal="center" vertical="center"/>
      <protection locked="0"/>
    </xf>
    <xf numFmtId="38" fontId="20" fillId="4" borderId="14" xfId="1" applyFont="1" applyFill="1" applyBorder="1" applyAlignment="1" applyProtection="1">
      <alignment horizontal="center" vertical="center"/>
      <protection locked="0"/>
    </xf>
    <xf numFmtId="38" fontId="20" fillId="4" borderId="86" xfId="1" applyFont="1" applyFill="1" applyBorder="1" applyAlignment="1" applyProtection="1">
      <alignment horizontal="center" vertical="center"/>
      <protection locked="0"/>
    </xf>
    <xf numFmtId="38" fontId="20" fillId="4" borderId="107" xfId="1" applyFont="1" applyFill="1" applyBorder="1" applyAlignment="1" applyProtection="1">
      <alignment horizontal="center" vertical="center"/>
      <protection locked="0"/>
    </xf>
    <xf numFmtId="38" fontId="20" fillId="4" borderId="52" xfId="1" applyFont="1" applyFill="1" applyBorder="1" applyAlignment="1" applyProtection="1">
      <alignment horizontal="center" vertical="center"/>
      <protection locked="0"/>
    </xf>
    <xf numFmtId="38" fontId="20" fillId="4" borderId="106" xfId="1" applyFont="1" applyFill="1" applyBorder="1" applyAlignment="1" applyProtection="1">
      <alignment horizontal="center" vertical="center"/>
      <protection locked="0"/>
    </xf>
    <xf numFmtId="38" fontId="20" fillId="4" borderId="87" xfId="1" applyFont="1" applyFill="1" applyBorder="1" applyAlignment="1" applyProtection="1">
      <alignment horizontal="center" vertical="center"/>
      <protection locked="0"/>
    </xf>
    <xf numFmtId="38" fontId="20" fillId="4" borderId="56" xfId="1" applyFont="1" applyFill="1" applyBorder="1" applyAlignment="1" applyProtection="1">
      <alignment horizontal="center" vertical="center"/>
      <protection locked="0"/>
    </xf>
    <xf numFmtId="38" fontId="20" fillId="4" borderId="84" xfId="1" applyFont="1" applyFill="1" applyBorder="1" applyAlignment="1" applyProtection="1">
      <alignment horizontal="center" vertical="center"/>
      <protection locked="0"/>
    </xf>
    <xf numFmtId="38" fontId="44" fillId="0" borderId="1" xfId="1" applyFont="1" applyFill="1" applyBorder="1" applyAlignment="1">
      <alignment horizontal="center" vertical="center" wrapText="1"/>
    </xf>
    <xf numFmtId="38" fontId="44" fillId="0" borderId="88" xfId="1" applyFont="1" applyFill="1" applyBorder="1" applyAlignment="1">
      <alignment horizontal="center" vertical="center" wrapText="1"/>
    </xf>
    <xf numFmtId="38" fontId="20" fillId="0" borderId="3" xfId="1" applyFont="1" applyBorder="1" applyAlignment="1">
      <alignment horizontal="center" vertical="center"/>
    </xf>
    <xf numFmtId="38" fontId="20" fillId="0" borderId="75" xfId="1" applyFont="1" applyBorder="1" applyAlignment="1">
      <alignment horizontal="center" vertical="center"/>
    </xf>
    <xf numFmtId="38" fontId="20" fillId="0" borderId="76" xfId="1" applyFont="1" applyBorder="1" applyAlignment="1">
      <alignment horizontal="center" vertical="center"/>
    </xf>
    <xf numFmtId="38" fontId="15" fillId="3" borderId="94" xfId="1" applyFont="1" applyFill="1" applyBorder="1" applyAlignment="1" applyProtection="1">
      <alignment horizontal="center" vertical="center"/>
      <protection locked="0"/>
    </xf>
    <xf numFmtId="38" fontId="15" fillId="3" borderId="6" xfId="1" applyFont="1" applyFill="1" applyBorder="1" applyAlignment="1" applyProtection="1">
      <alignment horizontal="center" vertical="center"/>
      <protection locked="0"/>
    </xf>
    <xf numFmtId="38" fontId="23" fillId="0" borderId="3" xfId="1" applyFont="1" applyBorder="1" applyAlignment="1">
      <alignment horizontal="center" vertical="center" wrapText="1"/>
    </xf>
    <xf numFmtId="38" fontId="23" fillId="0" borderId="4" xfId="1" applyFont="1" applyBorder="1" applyAlignment="1">
      <alignment horizontal="center" vertical="center" wrapText="1"/>
    </xf>
    <xf numFmtId="38" fontId="23" fillId="0" borderId="75" xfId="1" applyFont="1" applyBorder="1" applyAlignment="1">
      <alignment horizontal="center" vertical="center" wrapText="1"/>
    </xf>
    <xf numFmtId="38" fontId="23" fillId="0" borderId="76" xfId="1" applyFont="1" applyBorder="1" applyAlignment="1">
      <alignment horizontal="center" vertical="center" wrapText="1"/>
    </xf>
    <xf numFmtId="38" fontId="20" fillId="4" borderId="12" xfId="1" applyFont="1" applyFill="1" applyBorder="1" applyAlignment="1" applyProtection="1">
      <alignment horizontal="center" vertical="center"/>
      <protection locked="0"/>
    </xf>
    <xf numFmtId="38" fontId="20" fillId="4" borderId="6" xfId="1" applyFont="1" applyFill="1" applyBorder="1" applyAlignment="1" applyProtection="1">
      <alignment horizontal="center" vertical="center"/>
      <protection locked="0"/>
    </xf>
    <xf numFmtId="38" fontId="20" fillId="4" borderId="7" xfId="1" applyFont="1" applyFill="1" applyBorder="1" applyAlignment="1" applyProtection="1">
      <alignment horizontal="center" vertical="center"/>
      <protection locked="0"/>
    </xf>
    <xf numFmtId="38" fontId="15" fillId="0" borderId="99" xfId="1" applyFont="1" applyBorder="1" applyAlignment="1">
      <alignment horizontal="center" vertical="center"/>
    </xf>
    <xf numFmtId="38" fontId="15" fillId="0" borderId="3" xfId="1" applyFont="1" applyBorder="1" applyAlignment="1">
      <alignment horizontal="center" vertical="center"/>
    </xf>
    <xf numFmtId="38" fontId="15" fillId="0" borderId="100" xfId="1" applyFont="1" applyBorder="1" applyAlignment="1">
      <alignment horizontal="center" vertical="center"/>
    </xf>
    <xf numFmtId="38" fontId="15" fillId="0" borderId="104" xfId="1" applyFont="1" applyBorder="1" applyAlignment="1">
      <alignment horizontal="center" vertical="center"/>
    </xf>
    <xf numFmtId="38" fontId="15" fillId="0" borderId="0" xfId="1" applyFont="1" applyBorder="1" applyAlignment="1">
      <alignment horizontal="center" vertical="center"/>
    </xf>
    <xf numFmtId="38" fontId="15" fillId="0" borderId="105" xfId="1" applyFont="1" applyBorder="1" applyAlignment="1">
      <alignment horizontal="center" vertical="center"/>
    </xf>
    <xf numFmtId="38" fontId="15" fillId="0" borderId="81" xfId="1" applyFont="1" applyBorder="1" applyAlignment="1">
      <alignment horizontal="center" vertical="center"/>
    </xf>
    <xf numFmtId="38" fontId="15" fillId="0" borderId="75" xfId="1" applyFont="1" applyBorder="1" applyAlignment="1">
      <alignment horizontal="center" vertical="center"/>
    </xf>
    <xf numFmtId="38" fontId="15" fillId="0" borderId="101" xfId="1" applyFont="1" applyBorder="1" applyAlignment="1">
      <alignment horizontal="center" vertical="center"/>
    </xf>
    <xf numFmtId="38" fontId="20" fillId="4" borderId="3" xfId="1" applyFont="1" applyFill="1" applyBorder="1" applyAlignment="1" applyProtection="1">
      <alignment horizontal="center" vertical="center"/>
      <protection locked="0"/>
    </xf>
    <xf numFmtId="38" fontId="20" fillId="4" borderId="4" xfId="1" applyFont="1" applyFill="1" applyBorder="1" applyAlignment="1" applyProtection="1">
      <alignment horizontal="center" vertical="center"/>
      <protection locked="0"/>
    </xf>
    <xf numFmtId="38" fontId="23" fillId="3" borderId="99" xfId="1" applyFont="1" applyFill="1" applyBorder="1" applyAlignment="1" applyProtection="1">
      <alignment horizontal="center" vertical="center"/>
      <protection locked="0"/>
    </xf>
    <xf numFmtId="38" fontId="23" fillId="3" borderId="3" xfId="1" applyFont="1" applyFill="1" applyBorder="1" applyAlignment="1" applyProtection="1">
      <alignment horizontal="center" vertical="center"/>
      <protection locked="0"/>
    </xf>
    <xf numFmtId="38" fontId="23" fillId="3" borderId="4" xfId="1" applyFont="1" applyFill="1" applyBorder="1" applyAlignment="1" applyProtection="1">
      <alignment horizontal="center" vertical="center"/>
      <protection locked="0"/>
    </xf>
    <xf numFmtId="38" fontId="23" fillId="3" borderId="81" xfId="1" applyFont="1" applyFill="1" applyBorder="1" applyAlignment="1" applyProtection="1">
      <alignment horizontal="center" vertical="center"/>
      <protection locked="0"/>
    </xf>
    <xf numFmtId="38" fontId="23" fillId="3" borderId="75" xfId="1" applyFont="1" applyFill="1" applyBorder="1" applyAlignment="1" applyProtection="1">
      <alignment horizontal="center" vertical="center"/>
      <protection locked="0"/>
    </xf>
    <xf numFmtId="38" fontId="23" fillId="3" borderId="0" xfId="1" applyFont="1" applyFill="1" applyBorder="1" applyAlignment="1" applyProtection="1">
      <alignment horizontal="center" vertical="center"/>
      <protection locked="0"/>
    </xf>
    <xf numFmtId="38" fontId="23" fillId="3" borderId="12" xfId="1" applyFont="1" applyFill="1" applyBorder="1" applyAlignment="1" applyProtection="1">
      <alignment horizontal="center" vertical="center"/>
      <protection locked="0"/>
    </xf>
    <xf numFmtId="38" fontId="15" fillId="3" borderId="99" xfId="1" applyFont="1" applyFill="1" applyBorder="1" applyAlignment="1" applyProtection="1">
      <alignment horizontal="center" vertical="center"/>
      <protection locked="0"/>
    </xf>
    <xf numFmtId="38" fontId="15" fillId="3" borderId="3" xfId="1" applyFont="1" applyFill="1" applyBorder="1" applyAlignment="1" applyProtection="1">
      <alignment horizontal="center" vertical="center"/>
      <protection locked="0"/>
    </xf>
    <xf numFmtId="38" fontId="15" fillId="3" borderId="100" xfId="1" applyFont="1" applyFill="1" applyBorder="1" applyAlignment="1" applyProtection="1">
      <alignment horizontal="center" vertical="center"/>
      <protection locked="0"/>
    </xf>
    <xf numFmtId="38" fontId="20" fillId="0" borderId="2" xfId="1" applyFont="1" applyFill="1" applyBorder="1" applyAlignment="1" applyProtection="1">
      <alignment horizontal="center" vertical="center"/>
      <protection locked="0"/>
    </xf>
    <xf numFmtId="38" fontId="20" fillId="0" borderId="3" xfId="1" applyFont="1" applyFill="1" applyBorder="1" applyAlignment="1" applyProtection="1">
      <alignment horizontal="center" vertical="center"/>
      <protection locked="0"/>
    </xf>
    <xf numFmtId="38" fontId="20" fillId="0" borderId="4" xfId="1" applyFont="1" applyFill="1" applyBorder="1" applyAlignment="1" applyProtection="1">
      <alignment horizontal="center" vertical="center"/>
      <protection locked="0"/>
    </xf>
    <xf numFmtId="38" fontId="20" fillId="0" borderId="5" xfId="1" applyFont="1" applyFill="1" applyBorder="1" applyAlignment="1" applyProtection="1">
      <alignment horizontal="center" vertical="center"/>
      <protection locked="0"/>
    </xf>
    <xf numFmtId="38" fontId="20" fillId="0" borderId="6" xfId="1" applyFont="1" applyFill="1" applyBorder="1" applyAlignment="1" applyProtection="1">
      <alignment horizontal="center" vertical="center"/>
      <protection locked="0"/>
    </xf>
    <xf numFmtId="38" fontId="20" fillId="0" borderId="7" xfId="1" applyFont="1" applyFill="1" applyBorder="1" applyAlignment="1" applyProtection="1">
      <alignment horizontal="center" vertical="center"/>
      <protection locked="0"/>
    </xf>
    <xf numFmtId="176" fontId="15" fillId="3" borderId="96" xfId="1" applyNumberFormat="1" applyFont="1" applyFill="1" applyBorder="1" applyAlignment="1" applyProtection="1">
      <alignment horizontal="center" vertical="center"/>
      <protection locked="0"/>
    </xf>
    <xf numFmtId="176" fontId="15" fillId="3" borderId="78" xfId="1" applyNumberFormat="1" applyFont="1" applyFill="1" applyBorder="1" applyAlignment="1" applyProtection="1">
      <alignment horizontal="center" vertical="center"/>
      <protection locked="0"/>
    </xf>
    <xf numFmtId="176" fontId="15" fillId="3" borderId="81" xfId="1" applyNumberFormat="1" applyFont="1" applyFill="1" applyBorder="1" applyAlignment="1" applyProtection="1">
      <alignment horizontal="center" vertical="center"/>
      <protection locked="0"/>
    </xf>
    <xf numFmtId="176" fontId="15" fillId="3" borderId="75" xfId="1" applyNumberFormat="1" applyFont="1" applyFill="1" applyBorder="1" applyAlignment="1" applyProtection="1">
      <alignment horizontal="center" vertical="center"/>
      <protection locked="0"/>
    </xf>
    <xf numFmtId="38" fontId="20" fillId="0" borderId="94" xfId="1" applyFont="1" applyBorder="1" applyAlignment="1">
      <alignment horizontal="center" vertical="center"/>
    </xf>
    <xf numFmtId="38" fontId="23" fillId="4" borderId="96" xfId="1" applyFont="1" applyFill="1" applyBorder="1" applyAlignment="1" applyProtection="1">
      <alignment horizontal="center" vertical="center"/>
      <protection locked="0"/>
    </xf>
    <xf numFmtId="38" fontId="23" fillId="4" borderId="78" xfId="1" applyFont="1" applyFill="1" applyBorder="1" applyAlignment="1" applyProtection="1">
      <alignment horizontal="center" vertical="center"/>
      <protection locked="0"/>
    </xf>
    <xf numFmtId="38" fontId="23" fillId="4" borderId="97" xfId="1" applyFont="1" applyFill="1" applyBorder="1" applyAlignment="1" applyProtection="1">
      <alignment horizontal="center" vertical="center"/>
      <protection locked="0"/>
    </xf>
    <xf numFmtId="38" fontId="23" fillId="4" borderId="81" xfId="1" applyFont="1" applyFill="1" applyBorder="1" applyAlignment="1" applyProtection="1">
      <alignment horizontal="center" vertical="center"/>
      <protection locked="0"/>
    </xf>
    <xf numFmtId="38" fontId="23" fillId="4" borderId="75" xfId="1" applyFont="1" applyFill="1" applyBorder="1" applyAlignment="1" applyProtection="1">
      <alignment horizontal="center" vertical="center"/>
      <protection locked="0"/>
    </xf>
    <xf numFmtId="38" fontId="23" fillId="4" borderId="101" xfId="1" applyFont="1" applyFill="1" applyBorder="1" applyAlignment="1" applyProtection="1">
      <alignment horizontal="center" vertical="center"/>
      <protection locked="0"/>
    </xf>
    <xf numFmtId="38" fontId="20" fillId="4" borderId="99" xfId="1" applyFont="1" applyFill="1" applyBorder="1" applyAlignment="1" applyProtection="1">
      <alignment horizontal="center" vertical="center"/>
      <protection locked="0"/>
    </xf>
    <xf numFmtId="38" fontId="20" fillId="4" borderId="81" xfId="1" applyFont="1" applyFill="1" applyBorder="1" applyAlignment="1" applyProtection="1">
      <alignment horizontal="center" vertical="center"/>
      <protection locked="0"/>
    </xf>
    <xf numFmtId="38" fontId="20" fillId="0" borderId="11" xfId="1" applyFont="1" applyFill="1" applyBorder="1" applyAlignment="1" applyProtection="1">
      <alignment horizontal="center" vertical="center"/>
      <protection locked="0"/>
    </xf>
    <xf numFmtId="38" fontId="20" fillId="0" borderId="0" xfId="1" applyFont="1" applyFill="1" applyBorder="1" applyAlignment="1" applyProtection="1">
      <alignment horizontal="center" vertical="center"/>
      <protection locked="0"/>
    </xf>
    <xf numFmtId="38" fontId="20" fillId="0" borderId="12" xfId="1" applyFont="1" applyFill="1" applyBorder="1" applyAlignment="1" applyProtection="1">
      <alignment horizontal="center" vertical="center"/>
      <protection locked="0"/>
    </xf>
    <xf numFmtId="38" fontId="20" fillId="0" borderId="6" xfId="1" applyFont="1" applyBorder="1" applyAlignment="1">
      <alignment horizontal="center" vertical="center"/>
    </xf>
    <xf numFmtId="38" fontId="20" fillId="4" borderId="95" xfId="1" applyFont="1" applyFill="1" applyBorder="1" applyAlignment="1" applyProtection="1">
      <alignment horizontal="center" vertical="center"/>
      <protection locked="0"/>
    </xf>
    <xf numFmtId="38" fontId="20" fillId="4" borderId="98" xfId="1" applyFont="1" applyFill="1" applyBorder="1" applyAlignment="1" applyProtection="1">
      <alignment horizontal="center" vertical="center"/>
      <protection locked="0"/>
    </xf>
    <xf numFmtId="38" fontId="17" fillId="4" borderId="7" xfId="1" applyFont="1" applyFill="1" applyBorder="1" applyAlignment="1" applyProtection="1">
      <alignment horizontal="center" vertical="center"/>
      <protection locked="0"/>
    </xf>
    <xf numFmtId="38" fontId="17" fillId="4" borderId="14" xfId="1" applyFont="1" applyFill="1" applyBorder="1" applyAlignment="1" applyProtection="1">
      <alignment horizontal="center" vertical="center"/>
      <protection locked="0"/>
    </xf>
    <xf numFmtId="38" fontId="17" fillId="4" borderId="86" xfId="1" applyFont="1" applyFill="1" applyBorder="1" applyAlignment="1" applyProtection="1">
      <alignment horizontal="center" vertical="center"/>
      <protection locked="0"/>
    </xf>
    <xf numFmtId="38" fontId="17" fillId="4" borderId="12" xfId="1" applyFont="1" applyFill="1" applyBorder="1" applyAlignment="1" applyProtection="1">
      <alignment horizontal="center" vertical="center"/>
      <protection locked="0"/>
    </xf>
    <xf numFmtId="38" fontId="17" fillId="4" borderId="52" xfId="1" applyFont="1" applyFill="1" applyBorder="1" applyAlignment="1" applyProtection="1">
      <alignment horizontal="center" vertical="center"/>
      <protection locked="0"/>
    </xf>
    <xf numFmtId="38" fontId="17" fillId="4" borderId="106" xfId="1" applyFont="1" applyFill="1" applyBorder="1" applyAlignment="1" applyProtection="1">
      <alignment horizontal="center" vertical="center"/>
      <protection locked="0"/>
    </xf>
    <xf numFmtId="38" fontId="17" fillId="4" borderId="79" xfId="1" applyFont="1" applyFill="1" applyBorder="1" applyAlignment="1" applyProtection="1">
      <alignment horizontal="center" vertical="center"/>
      <protection locked="0"/>
    </xf>
    <xf numFmtId="38" fontId="20" fillId="0" borderId="122" xfId="1" applyFont="1" applyBorder="1" applyAlignment="1">
      <alignment horizontal="center" vertical="center"/>
    </xf>
    <xf numFmtId="38" fontId="15" fillId="3" borderId="104" xfId="1" applyFont="1" applyFill="1" applyBorder="1" applyAlignment="1" applyProtection="1">
      <alignment horizontal="center" vertical="center"/>
      <protection locked="0"/>
    </xf>
    <xf numFmtId="38" fontId="15" fillId="3" borderId="0" xfId="1" applyFont="1" applyFill="1" applyBorder="1" applyAlignment="1" applyProtection="1">
      <alignment horizontal="center" vertical="center"/>
      <protection locked="0"/>
    </xf>
    <xf numFmtId="38" fontId="15" fillId="3" borderId="105" xfId="1" applyFont="1" applyFill="1" applyBorder="1" applyAlignment="1" applyProtection="1">
      <alignment horizontal="center" vertical="center"/>
      <protection locked="0"/>
    </xf>
    <xf numFmtId="38" fontId="15" fillId="3" borderId="95" xfId="1" applyFont="1" applyFill="1" applyBorder="1" applyAlignment="1" applyProtection="1">
      <alignment horizontal="center" vertical="center"/>
      <protection locked="0"/>
    </xf>
    <xf numFmtId="38" fontId="15" fillId="3" borderId="98" xfId="1" applyFont="1" applyFill="1" applyBorder="1" applyAlignment="1" applyProtection="1">
      <alignment horizontal="center" vertical="center"/>
      <protection locked="0"/>
    </xf>
    <xf numFmtId="38" fontId="17" fillId="4" borderId="89" xfId="1" applyFont="1" applyFill="1" applyBorder="1" applyAlignment="1" applyProtection="1">
      <alignment horizontal="center" vertical="center"/>
      <protection locked="0"/>
    </xf>
    <xf numFmtId="38" fontId="17" fillId="4" borderId="1" xfId="1" applyFont="1" applyFill="1" applyBorder="1" applyAlignment="1" applyProtection="1">
      <alignment horizontal="center" vertical="center"/>
      <protection locked="0"/>
    </xf>
    <xf numFmtId="38" fontId="17" fillId="4" borderId="88" xfId="1" applyFont="1" applyFill="1" applyBorder="1" applyAlignment="1" applyProtection="1">
      <alignment horizontal="center" vertical="center"/>
      <protection locked="0"/>
    </xf>
    <xf numFmtId="38" fontId="44" fillId="0" borderId="1" xfId="1" applyFont="1" applyBorder="1" applyAlignment="1">
      <alignment horizontal="distributed" vertical="top" wrapText="1"/>
    </xf>
    <xf numFmtId="38" fontId="44" fillId="0" borderId="1" xfId="1" applyFont="1" applyBorder="1" applyAlignment="1">
      <alignment horizontal="distributed" vertical="top"/>
    </xf>
    <xf numFmtId="38" fontId="44" fillId="0" borderId="88" xfId="1" applyFont="1" applyBorder="1" applyAlignment="1">
      <alignment horizontal="distributed" vertical="top"/>
    </xf>
    <xf numFmtId="38" fontId="20" fillId="0" borderId="123" xfId="1" applyFont="1" applyBorder="1" applyAlignment="1">
      <alignment horizontal="center" vertical="center"/>
    </xf>
    <xf numFmtId="38" fontId="17" fillId="4" borderId="123" xfId="1" applyFont="1" applyFill="1" applyBorder="1" applyAlignment="1" applyProtection="1">
      <alignment horizontal="center" vertical="center"/>
      <protection locked="0"/>
    </xf>
    <xf numFmtId="38" fontId="17" fillId="4" borderId="35" xfId="1" applyFont="1" applyFill="1" applyBorder="1" applyAlignment="1" applyProtection="1">
      <alignment horizontal="center" vertical="center"/>
      <protection locked="0"/>
    </xf>
    <xf numFmtId="38" fontId="17" fillId="4" borderId="122" xfId="1" applyFont="1" applyFill="1" applyBorder="1" applyAlignment="1" applyProtection="1">
      <alignment horizontal="center" vertical="center"/>
      <protection locked="0"/>
    </xf>
    <xf numFmtId="38" fontId="44" fillId="0" borderId="11" xfId="1" applyFont="1" applyFill="1" applyBorder="1" applyAlignment="1">
      <alignment horizontal="distributed" vertical="top" wrapText="1"/>
    </xf>
    <xf numFmtId="38" fontId="44" fillId="0" borderId="0" xfId="1" applyFont="1" applyFill="1" applyBorder="1" applyAlignment="1">
      <alignment horizontal="distributed" vertical="top" wrapText="1"/>
    </xf>
    <xf numFmtId="38" fontId="44" fillId="0" borderId="105" xfId="1" applyFont="1" applyFill="1" applyBorder="1" applyAlignment="1">
      <alignment horizontal="distributed" vertical="top" wrapText="1"/>
    </xf>
    <xf numFmtId="38" fontId="15" fillId="0" borderId="74" xfId="1" applyFont="1" applyBorder="1" applyAlignment="1">
      <alignment horizontal="center" vertical="center"/>
    </xf>
    <xf numFmtId="38" fontId="15" fillId="0" borderId="85" xfId="1" applyFont="1" applyBorder="1" applyAlignment="1">
      <alignment horizontal="center" vertical="center"/>
    </xf>
    <xf numFmtId="38" fontId="15" fillId="0" borderId="4" xfId="1" applyFont="1" applyBorder="1" applyAlignment="1">
      <alignment horizontal="center" vertical="center"/>
    </xf>
    <xf numFmtId="38" fontId="15" fillId="0" borderId="35" xfId="1" applyFont="1" applyBorder="1" applyAlignment="1">
      <alignment horizontal="center" vertical="center"/>
    </xf>
    <xf numFmtId="38" fontId="20" fillId="0" borderId="0" xfId="1" applyFont="1" applyBorder="1" applyAlignment="1">
      <alignment horizontal="center" vertical="center" wrapText="1"/>
    </xf>
    <xf numFmtId="38" fontId="20" fillId="0" borderId="12" xfId="1" applyFont="1" applyBorder="1" applyAlignment="1">
      <alignment horizontal="center" vertical="center" wrapText="1"/>
    </xf>
    <xf numFmtId="38" fontId="20" fillId="0" borderId="75" xfId="1" applyFont="1" applyBorder="1" applyAlignment="1">
      <alignment horizontal="center" vertical="center" wrapText="1"/>
    </xf>
    <xf numFmtId="38" fontId="20" fillId="0" borderId="76" xfId="1" applyFont="1" applyBorder="1" applyAlignment="1">
      <alignment horizontal="center" vertical="center" wrapText="1"/>
    </xf>
    <xf numFmtId="38" fontId="20" fillId="4" borderId="78" xfId="1" applyFont="1" applyFill="1" applyBorder="1" applyAlignment="1" applyProtection="1">
      <alignment horizontal="center" vertical="center" wrapText="1"/>
      <protection locked="0"/>
    </xf>
    <xf numFmtId="38" fontId="20" fillId="4" borderId="94" xfId="1" applyFont="1" applyFill="1" applyBorder="1" applyAlignment="1" applyProtection="1">
      <alignment horizontal="center" vertical="center" wrapText="1"/>
      <protection locked="0"/>
    </xf>
    <xf numFmtId="38" fontId="20" fillId="4" borderId="0" xfId="1" applyFont="1" applyFill="1" applyBorder="1" applyAlignment="1" applyProtection="1">
      <alignment horizontal="center" vertical="center" wrapText="1"/>
      <protection locked="0"/>
    </xf>
    <xf numFmtId="38" fontId="20" fillId="4" borderId="12" xfId="1" applyFont="1" applyFill="1" applyBorder="1" applyAlignment="1" applyProtection="1">
      <alignment horizontal="center" vertical="center" wrapText="1"/>
      <protection locked="0"/>
    </xf>
    <xf numFmtId="38" fontId="20" fillId="4" borderId="6" xfId="1" applyFont="1" applyFill="1" applyBorder="1" applyAlignment="1" applyProtection="1">
      <alignment horizontal="center" vertical="center" wrapText="1"/>
      <protection locked="0"/>
    </xf>
    <xf numFmtId="38" fontId="20" fillId="4" borderId="7" xfId="1" applyFont="1" applyFill="1" applyBorder="1" applyAlignment="1" applyProtection="1">
      <alignment horizontal="center" vertical="center" wrapText="1"/>
      <protection locked="0"/>
    </xf>
    <xf numFmtId="38" fontId="23" fillId="0" borderId="99" xfId="1" applyFont="1" applyBorder="1" applyAlignment="1">
      <alignment horizontal="center" vertical="center" wrapText="1"/>
    </xf>
    <xf numFmtId="38" fontId="23" fillId="0" borderId="100" xfId="1" applyFont="1" applyBorder="1" applyAlignment="1">
      <alignment horizontal="center" vertical="center" wrapText="1"/>
    </xf>
    <xf numFmtId="38" fontId="23" fillId="0" borderId="81" xfId="1" applyFont="1" applyBorder="1" applyAlignment="1">
      <alignment horizontal="center" vertical="center" wrapText="1"/>
    </xf>
    <xf numFmtId="38" fontId="23" fillId="0" borderId="101" xfId="1" applyFont="1" applyBorder="1" applyAlignment="1">
      <alignment horizontal="center" vertical="center" wrapText="1"/>
    </xf>
    <xf numFmtId="38" fontId="49" fillId="2" borderId="0" xfId="1" applyFont="1" applyFill="1" applyBorder="1" applyAlignment="1">
      <alignment horizontal="left" vertical="top" wrapText="1"/>
    </xf>
    <xf numFmtId="38" fontId="44" fillId="2" borderId="1" xfId="1" applyFont="1" applyFill="1" applyBorder="1" applyAlignment="1">
      <alignment horizontal="center" vertical="center" textRotation="255"/>
    </xf>
    <xf numFmtId="38" fontId="44" fillId="2" borderId="28" xfId="1" applyFont="1" applyFill="1" applyBorder="1" applyAlignment="1">
      <alignment horizontal="center" vertical="center" textRotation="255"/>
    </xf>
    <xf numFmtId="38" fontId="47" fillId="2" borderId="0" xfId="1" applyFont="1" applyFill="1" applyAlignment="1">
      <alignment horizontal="left" vertical="center"/>
    </xf>
    <xf numFmtId="38" fontId="48" fillId="0" borderId="1" xfId="1" applyFont="1" applyFill="1" applyBorder="1" applyAlignment="1">
      <alignment horizontal="distributed" vertical="center" wrapText="1"/>
    </xf>
    <xf numFmtId="38" fontId="48" fillId="0" borderId="88" xfId="1" applyFont="1" applyFill="1" applyBorder="1" applyAlignment="1">
      <alignment horizontal="distributed" vertical="center" wrapText="1"/>
    </xf>
    <xf numFmtId="38" fontId="48" fillId="0" borderId="35" xfId="1" applyFont="1" applyFill="1" applyBorder="1" applyAlignment="1">
      <alignment horizontal="distributed" vertical="center" wrapText="1"/>
    </xf>
    <xf numFmtId="38" fontId="48" fillId="0" borderId="122" xfId="1" applyFont="1" applyFill="1" applyBorder="1" applyAlignment="1">
      <alignment horizontal="distributed" vertical="center" wrapText="1"/>
    </xf>
    <xf numFmtId="38" fontId="44" fillId="2" borderId="2" xfId="1" applyFont="1" applyFill="1" applyBorder="1" applyAlignment="1">
      <alignment horizontal="center" vertical="center" textRotation="255" wrapText="1"/>
    </xf>
    <xf numFmtId="38" fontId="44" fillId="2" borderId="3" xfId="1" applyFont="1" applyFill="1" applyBorder="1" applyAlignment="1">
      <alignment horizontal="center" vertical="center" textRotation="255" wrapText="1"/>
    </xf>
    <xf numFmtId="38" fontId="44" fillId="2" borderId="4" xfId="1" applyFont="1" applyFill="1" applyBorder="1" applyAlignment="1">
      <alignment horizontal="center" vertical="center" textRotation="255" wrapText="1"/>
    </xf>
    <xf numFmtId="38" fontId="44" fillId="2" borderId="11" xfId="1" applyFont="1" applyFill="1" applyBorder="1" applyAlignment="1">
      <alignment horizontal="center" vertical="center" textRotation="255" wrapText="1"/>
    </xf>
    <xf numFmtId="38" fontId="44" fillId="2" borderId="0" xfId="1" applyFont="1" applyFill="1" applyBorder="1" applyAlignment="1">
      <alignment horizontal="center" vertical="center" textRotation="255" wrapText="1"/>
    </xf>
    <xf numFmtId="38" fontId="44" fillId="2" borderId="12" xfId="1" applyFont="1" applyFill="1" applyBorder="1" applyAlignment="1">
      <alignment horizontal="center" vertical="center" textRotation="255" wrapText="1"/>
    </xf>
    <xf numFmtId="38" fontId="44" fillId="2" borderId="5" xfId="1" applyFont="1" applyFill="1" applyBorder="1" applyAlignment="1">
      <alignment horizontal="center" vertical="center" textRotation="255" wrapText="1"/>
    </xf>
    <xf numFmtId="38" fontId="44" fillId="2" borderId="6" xfId="1" applyFont="1" applyFill="1" applyBorder="1" applyAlignment="1">
      <alignment horizontal="center" vertical="center" textRotation="255" wrapText="1"/>
    </xf>
    <xf numFmtId="38" fontId="44" fillId="2" borderId="7" xfId="1" applyFont="1" applyFill="1" applyBorder="1" applyAlignment="1">
      <alignment horizontal="center" vertical="center" textRotation="255" wrapText="1"/>
    </xf>
    <xf numFmtId="38" fontId="44" fillId="0" borderId="2" xfId="1" applyFont="1" applyFill="1" applyBorder="1" applyAlignment="1">
      <alignment horizontal="distributed" vertical="center" wrapText="1"/>
    </xf>
    <xf numFmtId="38" fontId="44" fillId="0" borderId="3" xfId="1" applyFont="1" applyFill="1" applyBorder="1" applyAlignment="1">
      <alignment horizontal="distributed" vertical="center" wrapText="1"/>
    </xf>
    <xf numFmtId="38" fontId="44" fillId="0" borderId="100" xfId="1" applyFont="1" applyFill="1" applyBorder="1" applyAlignment="1">
      <alignment horizontal="distributed" vertical="center" wrapText="1"/>
    </xf>
    <xf numFmtId="38" fontId="44" fillId="0" borderId="11" xfId="1" applyFont="1" applyFill="1" applyBorder="1" applyAlignment="1">
      <alignment horizontal="distributed" vertical="center" wrapText="1"/>
    </xf>
    <xf numFmtId="38" fontId="44" fillId="0" borderId="0" xfId="1" applyFont="1" applyFill="1" applyBorder="1" applyAlignment="1">
      <alignment horizontal="distributed" vertical="center" wrapText="1"/>
    </xf>
    <xf numFmtId="38" fontId="44" fillId="0" borderId="105" xfId="1" applyFont="1" applyFill="1" applyBorder="1" applyAlignment="1">
      <alignment horizontal="distributed" vertical="center" wrapText="1"/>
    </xf>
    <xf numFmtId="38" fontId="44" fillId="0" borderId="5" xfId="1" applyFont="1" applyFill="1" applyBorder="1" applyAlignment="1">
      <alignment horizontal="distributed" vertical="center" wrapText="1"/>
    </xf>
    <xf numFmtId="38" fontId="44" fillId="0" borderId="6" xfId="1" applyFont="1" applyFill="1" applyBorder="1" applyAlignment="1">
      <alignment horizontal="distributed" vertical="center" wrapText="1"/>
    </xf>
    <xf numFmtId="38" fontId="44" fillId="0" borderId="98" xfId="1" applyFont="1" applyFill="1" applyBorder="1" applyAlignment="1">
      <alignment horizontal="distributed" vertical="center" wrapText="1"/>
    </xf>
    <xf numFmtId="38" fontId="15" fillId="0" borderId="7" xfId="1" applyFont="1" applyBorder="1" applyAlignment="1">
      <alignment horizontal="center" vertical="center"/>
    </xf>
    <xf numFmtId="38" fontId="15" fillId="0" borderId="14" xfId="1" applyFont="1" applyBorder="1" applyAlignment="1">
      <alignment horizontal="center" vertical="center"/>
    </xf>
    <xf numFmtId="38" fontId="15" fillId="0" borderId="29" xfId="1" applyFont="1" applyBorder="1" applyAlignment="1">
      <alignment horizontal="center" vertical="center"/>
    </xf>
    <xf numFmtId="38" fontId="15" fillId="0" borderId="1" xfId="1" applyFont="1" applyBorder="1" applyAlignment="1">
      <alignment horizontal="center" vertical="center"/>
    </xf>
    <xf numFmtId="38" fontId="44" fillId="0" borderId="88" xfId="1" applyFont="1" applyBorder="1" applyAlignment="1">
      <alignment horizontal="distributed" vertical="top" wrapText="1"/>
    </xf>
    <xf numFmtId="38" fontId="44" fillId="2" borderId="2" xfId="1" applyFont="1" applyFill="1" applyBorder="1" applyAlignment="1">
      <alignment horizontal="distributed" vertical="center" textRotation="255" wrapText="1"/>
    </xf>
    <xf numFmtId="38" fontId="44" fillId="2" borderId="3" xfId="1" applyFont="1" applyFill="1" applyBorder="1" applyAlignment="1">
      <alignment horizontal="distributed" vertical="center" textRotation="255" wrapText="1"/>
    </xf>
    <xf numFmtId="38" fontId="44" fillId="2" borderId="100" xfId="1" applyFont="1" applyFill="1" applyBorder="1" applyAlignment="1">
      <alignment horizontal="distributed" vertical="center" textRotation="255" wrapText="1"/>
    </xf>
    <xf numFmtId="38" fontId="44" fillId="2" borderId="11" xfId="1" applyFont="1" applyFill="1" applyBorder="1" applyAlignment="1">
      <alignment horizontal="distributed" vertical="center" textRotation="255" wrapText="1"/>
    </xf>
    <xf numFmtId="38" fontId="44" fillId="2" borderId="0" xfId="1" applyFont="1" applyFill="1" applyBorder="1" applyAlignment="1">
      <alignment horizontal="distributed" vertical="center" textRotation="255" wrapText="1"/>
    </xf>
    <xf numFmtId="38" fontId="44" fillId="2" borderId="105" xfId="1" applyFont="1" applyFill="1" applyBorder="1" applyAlignment="1">
      <alignment horizontal="distributed" vertical="center" textRotation="255" wrapText="1"/>
    </xf>
    <xf numFmtId="38" fontId="23" fillId="0" borderId="0" xfId="1" applyFont="1" applyBorder="1" applyAlignment="1">
      <alignment horizontal="center" vertical="center"/>
    </xf>
    <xf numFmtId="38" fontId="23" fillId="0" borderId="12" xfId="1" applyFont="1" applyBorder="1" applyAlignment="1">
      <alignment horizontal="center" vertical="center"/>
    </xf>
    <xf numFmtId="38" fontId="44" fillId="2" borderId="2" xfId="1" applyFont="1" applyFill="1" applyBorder="1" applyAlignment="1">
      <alignment horizontal="distributed" vertical="top" wrapText="1"/>
    </xf>
    <xf numFmtId="38" fontId="44" fillId="2" borderId="3" xfId="1" applyFont="1" applyFill="1" applyBorder="1" applyAlignment="1">
      <alignment horizontal="distributed" vertical="top" wrapText="1"/>
    </xf>
    <xf numFmtId="38" fontId="44" fillId="2" borderId="100" xfId="1" applyFont="1" applyFill="1" applyBorder="1" applyAlignment="1">
      <alignment horizontal="distributed" vertical="top" wrapText="1"/>
    </xf>
    <xf numFmtId="38" fontId="44" fillId="2" borderId="11" xfId="1" applyFont="1" applyFill="1" applyBorder="1" applyAlignment="1">
      <alignment horizontal="distributed" vertical="top" wrapText="1"/>
    </xf>
    <xf numFmtId="38" fontId="44" fillId="2" borderId="0" xfId="1" applyFont="1" applyFill="1" applyBorder="1" applyAlignment="1">
      <alignment horizontal="distributed" vertical="top" wrapText="1"/>
    </xf>
    <xf numFmtId="38" fontId="44" fillId="2" borderId="105" xfId="1" applyFont="1" applyFill="1" applyBorder="1" applyAlignment="1">
      <alignment horizontal="distributed" vertical="top" wrapText="1"/>
    </xf>
    <xf numFmtId="38" fontId="44" fillId="2" borderId="5" xfId="1" applyFont="1" applyFill="1" applyBorder="1" applyAlignment="1">
      <alignment horizontal="distributed" vertical="top" wrapText="1"/>
    </xf>
    <xf numFmtId="38" fontId="44" fillId="2" borderId="6" xfId="1" applyFont="1" applyFill="1" applyBorder="1" applyAlignment="1">
      <alignment horizontal="distributed" vertical="top" wrapText="1"/>
    </xf>
    <xf numFmtId="38" fontId="44" fillId="2" borderId="98" xfId="1" applyFont="1" applyFill="1" applyBorder="1" applyAlignment="1">
      <alignment horizontal="distributed" vertical="top" wrapText="1"/>
    </xf>
    <xf numFmtId="38" fontId="23" fillId="0" borderId="100" xfId="1" applyFont="1" applyBorder="1" applyAlignment="1">
      <alignment horizontal="center" vertical="center"/>
    </xf>
    <xf numFmtId="38" fontId="28" fillId="0" borderId="3" xfId="1" applyFont="1" applyBorder="1" applyAlignment="1">
      <alignment horizontal="center" vertical="center"/>
    </xf>
    <xf numFmtId="38" fontId="28" fillId="0" borderId="100" xfId="1" applyFont="1" applyBorder="1" applyAlignment="1">
      <alignment horizontal="center" vertical="center"/>
    </xf>
    <xf numFmtId="38" fontId="28" fillId="0" borderId="75" xfId="1" applyFont="1" applyBorder="1" applyAlignment="1">
      <alignment horizontal="center" vertical="center"/>
    </xf>
    <xf numFmtId="38" fontId="28" fillId="0" borderId="101" xfId="1" applyFont="1" applyBorder="1" applyAlignment="1">
      <alignment horizontal="center" vertical="center"/>
    </xf>
    <xf numFmtId="38" fontId="23" fillId="0" borderId="90" xfId="1" applyFont="1" applyBorder="1" applyAlignment="1">
      <alignment horizontal="center" vertical="center"/>
    </xf>
    <xf numFmtId="0" fontId="51" fillId="0" borderId="0" xfId="0" applyFont="1" applyFill="1" applyBorder="1" applyAlignment="1">
      <alignment horizontal="left" vertical="center" wrapText="1"/>
    </xf>
    <xf numFmtId="38" fontId="20" fillId="0" borderId="39" xfId="1" applyFont="1" applyFill="1" applyBorder="1" applyAlignment="1" applyProtection="1">
      <alignment horizontal="center" vertical="center"/>
      <protection locked="0"/>
    </xf>
    <xf numFmtId="38" fontId="20" fillId="0" borderId="40" xfId="1" applyFont="1" applyFill="1" applyBorder="1" applyAlignment="1" applyProtection="1">
      <alignment horizontal="center" vertical="center"/>
      <protection locked="0"/>
    </xf>
    <xf numFmtId="38" fontId="20" fillId="0" borderId="41" xfId="1" applyFont="1" applyFill="1" applyBorder="1" applyAlignment="1" applyProtection="1">
      <alignment horizontal="center" vertical="center"/>
      <protection locked="0"/>
    </xf>
    <xf numFmtId="38" fontId="20" fillId="0" borderId="103" xfId="1" applyFont="1" applyFill="1" applyBorder="1" applyAlignment="1" applyProtection="1">
      <alignment horizontal="center" vertical="center"/>
      <protection locked="0"/>
    </xf>
    <xf numFmtId="38" fontId="20" fillId="0" borderId="10" xfId="1" applyFont="1" applyFill="1" applyBorder="1" applyAlignment="1" applyProtection="1">
      <alignment horizontal="center" vertical="center"/>
      <protection locked="0"/>
    </xf>
    <xf numFmtId="38" fontId="20" fillId="0" borderId="30" xfId="1" applyFont="1" applyFill="1" applyBorder="1" applyAlignment="1" applyProtection="1">
      <alignment horizontal="center" vertical="center"/>
      <protection locked="0"/>
    </xf>
    <xf numFmtId="38" fontId="20" fillId="0" borderId="42" xfId="1" applyFont="1" applyFill="1" applyBorder="1" applyAlignment="1" applyProtection="1">
      <alignment horizontal="center" vertical="center"/>
      <protection locked="0"/>
    </xf>
    <xf numFmtId="38" fontId="20" fillId="0" borderId="8" xfId="1" applyFont="1" applyFill="1" applyBorder="1" applyAlignment="1" applyProtection="1">
      <alignment horizontal="center" vertical="center"/>
      <protection locked="0"/>
    </xf>
    <xf numFmtId="38" fontId="20" fillId="0" borderId="9" xfId="1" applyFont="1" applyFill="1" applyBorder="1" applyAlignment="1" applyProtection="1">
      <alignment horizontal="center" vertical="center"/>
      <protection locked="0"/>
    </xf>
    <xf numFmtId="0" fontId="50" fillId="2" borderId="0" xfId="0" applyFont="1" applyFill="1" applyBorder="1" applyAlignment="1">
      <alignment horizontal="distributed" vertical="center"/>
    </xf>
    <xf numFmtId="0" fontId="14" fillId="0" borderId="2" xfId="0" applyFont="1" applyBorder="1" applyAlignment="1">
      <alignment horizontal="distributed" vertical="center"/>
    </xf>
    <xf numFmtId="0" fontId="14" fillId="0" borderId="3" xfId="0" applyFont="1" applyBorder="1" applyAlignment="1">
      <alignment horizontal="distributed" vertical="center"/>
    </xf>
    <xf numFmtId="0" fontId="14" fillId="0" borderId="4" xfId="0" applyFont="1" applyBorder="1" applyAlignment="1">
      <alignment horizontal="distributed" vertical="center"/>
    </xf>
    <xf numFmtId="0" fontId="14" fillId="0" borderId="80" xfId="0" applyFont="1" applyBorder="1" applyAlignment="1">
      <alignment horizontal="distributed" vertical="center"/>
    </xf>
    <xf numFmtId="0" fontId="14" fillId="0" borderId="75" xfId="0" applyFont="1" applyBorder="1" applyAlignment="1">
      <alignment horizontal="distributed" vertical="center"/>
    </xf>
    <xf numFmtId="0" fontId="14" fillId="0" borderId="76" xfId="0" applyFont="1" applyBorder="1" applyAlignment="1">
      <alignment horizontal="distributed" vertical="center"/>
    </xf>
    <xf numFmtId="0" fontId="15" fillId="4" borderId="11"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50" fillId="0" borderId="0" xfId="0" applyFont="1" applyFill="1" applyBorder="1" applyAlignment="1">
      <alignment horizontal="distributed" vertical="center" wrapText="1"/>
    </xf>
    <xf numFmtId="177" fontId="35" fillId="0" borderId="0" xfId="0" applyNumberFormat="1"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0" fontId="51" fillId="2" borderId="0" xfId="0" applyFont="1" applyFill="1" applyBorder="1" applyAlignment="1">
      <alignment horizontal="left" vertical="center" wrapText="1"/>
    </xf>
    <xf numFmtId="0" fontId="35" fillId="2" borderId="0" xfId="0" applyFont="1" applyFill="1" applyBorder="1" applyAlignment="1">
      <alignment horizontal="center" vertical="center"/>
    </xf>
    <xf numFmtId="177" fontId="35" fillId="2" borderId="0" xfId="0" applyNumberFormat="1" applyFont="1" applyFill="1" applyBorder="1" applyAlignment="1" applyProtection="1">
      <alignment horizontal="center" vertical="center"/>
    </xf>
    <xf numFmtId="177" fontId="15" fillId="3" borderId="104" xfId="0" applyNumberFormat="1" applyFont="1" applyFill="1" applyBorder="1" applyAlignment="1" applyProtection="1">
      <alignment horizontal="center" vertical="center"/>
      <protection locked="0"/>
    </xf>
    <xf numFmtId="177" fontId="15" fillId="3" borderId="0"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177" fontId="15" fillId="3" borderId="95" xfId="0" applyNumberFormat="1" applyFont="1" applyFill="1" applyBorder="1" applyAlignment="1" applyProtection="1">
      <alignment horizontal="center" vertical="center"/>
      <protection locked="0"/>
    </xf>
    <xf numFmtId="177" fontId="15" fillId="3" borderId="6" xfId="0" applyNumberFormat="1" applyFont="1" applyFill="1" applyBorder="1" applyAlignment="1" applyProtection="1">
      <alignment horizontal="center" vertical="center"/>
      <protection locked="0"/>
    </xf>
    <xf numFmtId="177" fontId="15" fillId="3" borderId="7" xfId="0" applyNumberFormat="1" applyFont="1" applyFill="1" applyBorder="1" applyAlignment="1" applyProtection="1">
      <alignment horizontal="center" vertical="center"/>
      <protection locked="0"/>
    </xf>
    <xf numFmtId="0" fontId="14" fillId="2" borderId="2" xfId="0" applyFont="1" applyFill="1" applyBorder="1" applyAlignment="1">
      <alignment horizontal="distributed" vertical="center" wrapText="1"/>
    </xf>
    <xf numFmtId="0" fontId="14" fillId="2" borderId="11" xfId="0" applyFont="1" applyFill="1" applyBorder="1" applyAlignment="1">
      <alignment horizontal="distributed" vertical="center" wrapText="1"/>
    </xf>
    <xf numFmtId="0" fontId="14" fillId="2" borderId="5" xfId="0" applyFont="1" applyFill="1" applyBorder="1" applyAlignment="1">
      <alignment horizontal="distributed" vertical="center" wrapText="1"/>
    </xf>
    <xf numFmtId="0" fontId="14" fillId="2" borderId="6" xfId="0" applyFont="1" applyFill="1" applyBorder="1" applyAlignment="1">
      <alignment horizontal="distributed" vertical="center" wrapText="1"/>
    </xf>
    <xf numFmtId="0" fontId="49" fillId="2" borderId="0" xfId="0" applyFont="1" applyFill="1" applyBorder="1" applyAlignment="1">
      <alignment horizontal="left" vertical="top"/>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00"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101"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78" xfId="0" applyFont="1" applyFill="1" applyBorder="1" applyAlignment="1">
      <alignment horizontal="center" vertical="center"/>
    </xf>
    <xf numFmtId="0" fontId="15" fillId="2" borderId="97"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0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8" xfId="0" applyFont="1" applyFill="1" applyBorder="1" applyAlignment="1">
      <alignment horizontal="center" vertical="center"/>
    </xf>
    <xf numFmtId="177" fontId="15" fillId="3" borderId="99" xfId="0" applyNumberFormat="1" applyFont="1" applyFill="1" applyBorder="1" applyAlignment="1" applyProtection="1">
      <alignment horizontal="center" vertical="center"/>
      <protection locked="0"/>
    </xf>
    <xf numFmtId="177" fontId="15" fillId="3" borderId="3" xfId="0" applyNumberFormat="1" applyFont="1" applyFill="1" applyBorder="1" applyAlignment="1" applyProtection="1">
      <alignment horizontal="center" vertical="center"/>
      <protection locked="0"/>
    </xf>
    <xf numFmtId="177" fontId="15" fillId="3" borderId="4" xfId="0" applyNumberFormat="1" applyFont="1" applyFill="1" applyBorder="1" applyAlignment="1" applyProtection="1">
      <alignment horizontal="center" vertical="center"/>
      <protection locked="0"/>
    </xf>
    <xf numFmtId="177" fontId="15" fillId="3" borderId="81" xfId="0" applyNumberFormat="1" applyFont="1" applyFill="1" applyBorder="1" applyAlignment="1" applyProtection="1">
      <alignment horizontal="center" vertical="center"/>
      <protection locked="0"/>
    </xf>
    <xf numFmtId="177" fontId="15" fillId="3" borderId="75" xfId="0" applyNumberFormat="1" applyFont="1" applyFill="1" applyBorder="1" applyAlignment="1" applyProtection="1">
      <alignment horizontal="center" vertical="center"/>
      <protection locked="0"/>
    </xf>
    <xf numFmtId="177" fontId="15" fillId="3" borderId="76" xfId="0" applyNumberFormat="1" applyFont="1" applyFill="1" applyBorder="1" applyAlignment="1" applyProtection="1">
      <alignment horizontal="center" vertical="center"/>
      <protection locked="0"/>
    </xf>
    <xf numFmtId="177" fontId="15" fillId="3" borderId="96" xfId="0" applyNumberFormat="1" applyFont="1" applyFill="1" applyBorder="1" applyAlignment="1" applyProtection="1">
      <alignment horizontal="center" vertical="center"/>
      <protection locked="0"/>
    </xf>
    <xf numFmtId="177" fontId="15" fillId="3" borderId="78" xfId="0" applyNumberFormat="1" applyFont="1" applyFill="1" applyBorder="1" applyAlignment="1" applyProtection="1">
      <alignment horizontal="center" vertical="center"/>
      <protection locked="0"/>
    </xf>
    <xf numFmtId="177" fontId="15" fillId="3" borderId="94" xfId="0" applyNumberFormat="1" applyFont="1" applyFill="1" applyBorder="1" applyAlignment="1" applyProtection="1">
      <alignment horizontal="center" vertical="center"/>
      <protection locked="0"/>
    </xf>
    <xf numFmtId="38" fontId="44" fillId="2" borderId="2" xfId="1" applyFont="1" applyFill="1" applyBorder="1" applyAlignment="1">
      <alignment horizontal="center" vertical="center" textRotation="255"/>
    </xf>
    <xf numFmtId="38" fontId="44" fillId="2" borderId="4" xfId="1" applyFont="1" applyFill="1" applyBorder="1" applyAlignment="1">
      <alignment horizontal="center" vertical="center" textRotation="255"/>
    </xf>
    <xf numFmtId="38" fontId="44" fillId="2" borderId="11" xfId="1" applyFont="1" applyFill="1" applyBorder="1" applyAlignment="1">
      <alignment horizontal="center" vertical="center" textRotation="255"/>
    </xf>
    <xf numFmtId="38" fontId="44" fillId="2" borderId="12" xfId="1" applyFont="1" applyFill="1" applyBorder="1" applyAlignment="1">
      <alignment horizontal="center" vertical="center" textRotation="255"/>
    </xf>
    <xf numFmtId="38" fontId="44" fillId="2" borderId="5" xfId="1" applyFont="1" applyFill="1" applyBorder="1" applyAlignment="1">
      <alignment horizontal="center" vertical="center" textRotation="255"/>
    </xf>
    <xf numFmtId="38" fontId="44" fillId="2" borderId="7" xfId="1" applyFont="1" applyFill="1" applyBorder="1" applyAlignment="1">
      <alignment horizontal="center" vertical="center" textRotation="255"/>
    </xf>
    <xf numFmtId="38" fontId="2" fillId="2" borderId="1" xfId="1" applyFont="1" applyFill="1" applyBorder="1" applyAlignment="1" applyProtection="1">
      <alignment horizontal="center" vertical="center"/>
    </xf>
    <xf numFmtId="38" fontId="5" fillId="2" borderId="1" xfId="1" applyFont="1" applyFill="1" applyBorder="1" applyAlignment="1" applyProtection="1">
      <alignment horizontal="center" vertical="center" wrapText="1"/>
    </xf>
    <xf numFmtId="38" fontId="5" fillId="2" borderId="1" xfId="1" applyFont="1" applyFill="1" applyBorder="1" applyAlignment="1" applyProtection="1">
      <alignment horizontal="center" vertical="center"/>
    </xf>
    <xf numFmtId="38" fontId="3" fillId="2" borderId="1" xfId="1" applyFont="1" applyFill="1" applyBorder="1" applyAlignment="1" applyProtection="1">
      <alignment horizontal="center" vertical="center"/>
    </xf>
    <xf numFmtId="38" fontId="4" fillId="2" borderId="2" xfId="1" applyFont="1" applyFill="1" applyBorder="1" applyAlignment="1" applyProtection="1">
      <alignment horizontal="center" vertical="center"/>
    </xf>
    <xf numFmtId="38" fontId="4" fillId="2" borderId="3" xfId="1" applyFont="1" applyFill="1" applyBorder="1" applyAlignment="1" applyProtection="1">
      <alignment horizontal="center" vertical="center"/>
    </xf>
    <xf numFmtId="38" fontId="4" fillId="2" borderId="4" xfId="1" applyFont="1" applyFill="1" applyBorder="1" applyAlignment="1" applyProtection="1">
      <alignment horizontal="center" vertical="center"/>
    </xf>
    <xf numFmtId="38" fontId="4" fillId="2" borderId="5" xfId="1" applyFont="1" applyFill="1" applyBorder="1" applyAlignment="1" applyProtection="1">
      <alignment horizontal="center" vertical="center"/>
    </xf>
    <xf numFmtId="38" fontId="4" fillId="2" borderId="6" xfId="1" applyFont="1" applyFill="1" applyBorder="1" applyAlignment="1" applyProtection="1">
      <alignment horizontal="center" vertical="center"/>
    </xf>
    <xf numFmtId="38" fontId="4" fillId="2" borderId="7" xfId="1" applyFont="1" applyFill="1" applyBorder="1" applyAlignment="1" applyProtection="1">
      <alignment horizontal="center" vertical="center"/>
    </xf>
    <xf numFmtId="38" fontId="2" fillId="2" borderId="27" xfId="1" applyFont="1" applyFill="1" applyBorder="1" applyAlignment="1" applyProtection="1">
      <alignment horizontal="center"/>
    </xf>
    <xf numFmtId="38" fontId="2" fillId="2" borderId="28" xfId="1" applyFont="1" applyFill="1" applyBorder="1" applyAlignment="1" applyProtection="1">
      <alignment horizontal="center"/>
    </xf>
    <xf numFmtId="38" fontId="2" fillId="2" borderId="29" xfId="1" applyFont="1" applyFill="1" applyBorder="1" applyAlignment="1" applyProtection="1">
      <alignment horizontal="center"/>
    </xf>
    <xf numFmtId="38" fontId="2" fillId="2" borderId="1" xfId="1" applyFont="1" applyFill="1" applyBorder="1" applyAlignment="1" applyProtection="1">
      <alignment horizontal="center"/>
    </xf>
    <xf numFmtId="38" fontId="3" fillId="2" borderId="2" xfId="1" applyFont="1" applyFill="1" applyBorder="1" applyAlignment="1" applyProtection="1">
      <alignment horizontal="center" vertical="center"/>
    </xf>
    <xf numFmtId="38" fontId="3" fillId="2" borderId="3" xfId="1" applyFont="1" applyFill="1" applyBorder="1" applyAlignment="1" applyProtection="1">
      <alignment horizontal="center" vertical="center"/>
    </xf>
    <xf numFmtId="38" fontId="3" fillId="2" borderId="4" xfId="1" applyFont="1" applyFill="1" applyBorder="1" applyAlignment="1" applyProtection="1">
      <alignment horizontal="center" vertical="center"/>
    </xf>
    <xf numFmtId="38" fontId="3" fillId="2" borderId="11" xfId="1" applyFont="1" applyFill="1" applyBorder="1" applyAlignment="1" applyProtection="1">
      <alignment horizontal="center" vertical="center"/>
    </xf>
    <xf numFmtId="38" fontId="3" fillId="2" borderId="0" xfId="1" applyFont="1" applyFill="1" applyBorder="1" applyAlignment="1" applyProtection="1">
      <alignment horizontal="center" vertical="center"/>
    </xf>
    <xf numFmtId="38" fontId="3" fillId="2" borderId="12" xfId="1" applyFont="1" applyFill="1" applyBorder="1" applyAlignment="1" applyProtection="1">
      <alignment horizontal="center" vertical="center"/>
    </xf>
    <xf numFmtId="38" fontId="3" fillId="2" borderId="5" xfId="1" applyFont="1" applyFill="1" applyBorder="1" applyAlignment="1" applyProtection="1">
      <alignment horizontal="center" vertical="center"/>
    </xf>
    <xf numFmtId="38" fontId="3" fillId="2" borderId="6" xfId="1" applyFont="1" applyFill="1" applyBorder="1" applyAlignment="1" applyProtection="1">
      <alignment horizontal="center" vertical="center"/>
    </xf>
    <xf numFmtId="38" fontId="3" fillId="2" borderId="7" xfId="1" applyFont="1" applyFill="1" applyBorder="1" applyAlignment="1" applyProtection="1">
      <alignment horizontal="center" vertical="center"/>
    </xf>
    <xf numFmtId="38" fontId="6" fillId="2" borderId="2" xfId="1" applyFont="1" applyFill="1" applyBorder="1" applyAlignment="1" applyProtection="1">
      <alignment horizontal="center" vertical="center"/>
    </xf>
    <xf numFmtId="38" fontId="6" fillId="2" borderId="3" xfId="1" applyFont="1" applyFill="1" applyBorder="1" applyAlignment="1" applyProtection="1">
      <alignment horizontal="center" vertical="center"/>
    </xf>
    <xf numFmtId="38" fontId="6" fillId="2" borderId="4" xfId="1" applyFont="1" applyFill="1" applyBorder="1" applyAlignment="1" applyProtection="1">
      <alignment horizontal="center" vertical="center"/>
    </xf>
    <xf numFmtId="38" fontId="6" fillId="2" borderId="5" xfId="1" applyFont="1" applyFill="1" applyBorder="1" applyAlignment="1" applyProtection="1">
      <alignment horizontal="center" vertical="center"/>
    </xf>
    <xf numFmtId="38" fontId="6" fillId="2" borderId="6" xfId="1" applyFont="1" applyFill="1" applyBorder="1" applyAlignment="1" applyProtection="1">
      <alignment horizontal="center" vertical="center"/>
    </xf>
    <xf numFmtId="38" fontId="6" fillId="2" borderId="7" xfId="1" applyFont="1" applyFill="1" applyBorder="1" applyAlignment="1" applyProtection="1">
      <alignment horizontal="center" vertical="center"/>
    </xf>
    <xf numFmtId="38" fontId="6" fillId="2" borderId="27" xfId="1" applyFont="1" applyFill="1" applyBorder="1" applyAlignment="1" applyProtection="1">
      <alignment horizontal="center" vertical="center"/>
    </xf>
    <xf numFmtId="38" fontId="6" fillId="2" borderId="28" xfId="1" applyFont="1" applyFill="1" applyBorder="1" applyAlignment="1" applyProtection="1">
      <alignment horizontal="center" vertical="center"/>
    </xf>
    <xf numFmtId="38" fontId="6" fillId="2" borderId="29" xfId="1" applyFont="1" applyFill="1" applyBorder="1" applyAlignment="1" applyProtection="1">
      <alignment horizontal="center" vertical="center"/>
    </xf>
    <xf numFmtId="38" fontId="5" fillId="2" borderId="3" xfId="1" applyFont="1" applyFill="1" applyBorder="1" applyAlignment="1" applyProtection="1">
      <alignment horizontal="left" vertical="center"/>
    </xf>
    <xf numFmtId="38" fontId="4" fillId="2" borderId="1" xfId="1" applyFont="1" applyFill="1" applyBorder="1" applyAlignment="1" applyProtection="1">
      <alignment horizontal="center" vertical="center"/>
    </xf>
    <xf numFmtId="38" fontId="6" fillId="2" borderId="1" xfId="1" applyFont="1" applyFill="1" applyBorder="1" applyAlignment="1" applyProtection="1">
      <alignment horizontal="center" vertical="center"/>
    </xf>
    <xf numFmtId="38" fontId="3" fillId="2" borderId="1" xfId="1" applyFont="1" applyFill="1" applyBorder="1" applyAlignment="1" applyProtection="1">
      <alignment horizontal="center" vertical="center" wrapText="1"/>
    </xf>
    <xf numFmtId="38" fontId="3" fillId="2" borderId="2" xfId="1" applyFont="1" applyFill="1" applyBorder="1" applyAlignment="1" applyProtection="1">
      <alignment horizontal="center"/>
    </xf>
    <xf numFmtId="38" fontId="3" fillId="2" borderId="3" xfId="1" applyFont="1" applyFill="1" applyBorder="1" applyAlignment="1" applyProtection="1">
      <alignment horizontal="center"/>
    </xf>
    <xf numFmtId="38" fontId="3" fillId="2" borderId="5" xfId="1" applyFont="1" applyFill="1" applyBorder="1" applyAlignment="1" applyProtection="1">
      <alignment horizontal="center"/>
    </xf>
    <xf numFmtId="38" fontId="3" fillId="2" borderId="6" xfId="1" applyFont="1" applyFill="1" applyBorder="1" applyAlignment="1" applyProtection="1">
      <alignment horizontal="center"/>
    </xf>
    <xf numFmtId="38" fontId="3" fillId="2" borderId="27" xfId="1" applyFont="1" applyFill="1" applyBorder="1" applyAlignment="1" applyProtection="1">
      <alignment horizontal="center" vertical="center"/>
    </xf>
    <xf numFmtId="38" fontId="3" fillId="2" borderId="28" xfId="1" applyFont="1" applyFill="1" applyBorder="1" applyAlignment="1" applyProtection="1">
      <alignment horizontal="center" vertical="center"/>
    </xf>
    <xf numFmtId="38" fontId="3" fillId="2" borderId="29" xfId="1" applyFont="1" applyFill="1" applyBorder="1" applyAlignment="1" applyProtection="1">
      <alignment horizontal="center" vertical="center"/>
    </xf>
    <xf numFmtId="38" fontId="2" fillId="2" borderId="2" xfId="1" applyFont="1" applyFill="1" applyBorder="1" applyAlignment="1" applyProtection="1">
      <alignment horizontal="center"/>
    </xf>
    <xf numFmtId="38" fontId="2" fillId="2" borderId="3" xfId="1" applyFont="1" applyFill="1" applyBorder="1" applyAlignment="1" applyProtection="1">
      <alignment horizontal="center"/>
    </xf>
    <xf numFmtId="38" fontId="2" fillId="2" borderId="4" xfId="1" applyFont="1" applyFill="1" applyBorder="1" applyAlignment="1" applyProtection="1">
      <alignment horizontal="center"/>
    </xf>
    <xf numFmtId="38" fontId="2" fillId="2" borderId="5" xfId="1" applyFont="1" applyFill="1" applyBorder="1" applyAlignment="1" applyProtection="1">
      <alignment horizontal="center"/>
    </xf>
    <xf numFmtId="38" fontId="2" fillId="2" borderId="6" xfId="1" applyFont="1" applyFill="1" applyBorder="1" applyAlignment="1" applyProtection="1">
      <alignment horizontal="center"/>
    </xf>
    <xf numFmtId="38" fontId="2" fillId="2" borderId="7" xfId="1" applyFont="1" applyFill="1" applyBorder="1" applyAlignment="1" applyProtection="1">
      <alignment horizontal="center"/>
    </xf>
    <xf numFmtId="38" fontId="2" fillId="2" borderId="2" xfId="1" applyFont="1" applyFill="1" applyBorder="1" applyAlignment="1" applyProtection="1">
      <alignment horizontal="center" vertical="center"/>
    </xf>
    <xf numFmtId="38" fontId="2" fillId="2" borderId="3" xfId="1" applyFont="1" applyFill="1" applyBorder="1" applyAlignment="1" applyProtection="1">
      <alignment horizontal="center" vertical="center"/>
    </xf>
    <xf numFmtId="38" fontId="2" fillId="2" borderId="4" xfId="1" applyFont="1" applyFill="1" applyBorder="1" applyAlignment="1" applyProtection="1">
      <alignment horizontal="center" vertical="center"/>
    </xf>
    <xf numFmtId="38" fontId="2" fillId="2" borderId="5" xfId="1" applyFont="1" applyFill="1" applyBorder="1" applyAlignment="1" applyProtection="1">
      <alignment horizontal="center" vertical="center"/>
    </xf>
    <xf numFmtId="38" fontId="2" fillId="2" borderId="6" xfId="1" applyFont="1" applyFill="1" applyBorder="1" applyAlignment="1" applyProtection="1">
      <alignment horizontal="center" vertical="center"/>
    </xf>
    <xf numFmtId="38" fontId="2" fillId="2" borderId="7" xfId="1" applyFont="1" applyFill="1" applyBorder="1" applyAlignment="1" applyProtection="1">
      <alignment horizontal="center" vertical="center"/>
    </xf>
    <xf numFmtId="38" fontId="3" fillId="2" borderId="1" xfId="1" applyFont="1" applyFill="1" applyBorder="1" applyAlignment="1" applyProtection="1">
      <alignment horizontal="center"/>
    </xf>
    <xf numFmtId="38" fontId="6" fillId="2" borderId="11" xfId="1" applyFont="1" applyFill="1" applyBorder="1" applyAlignment="1" applyProtection="1">
      <alignment horizontal="left" vertical="top" wrapText="1"/>
    </xf>
    <xf numFmtId="38" fontId="6" fillId="2" borderId="0" xfId="1" applyFont="1" applyFill="1" applyBorder="1" applyAlignment="1" applyProtection="1">
      <alignment horizontal="left" vertical="top" wrapText="1"/>
    </xf>
    <xf numFmtId="38" fontId="5" fillId="2" borderId="3" xfId="1" applyFont="1" applyFill="1" applyBorder="1" applyAlignment="1" applyProtection="1">
      <alignment horizontal="left"/>
    </xf>
    <xf numFmtId="38" fontId="4" fillId="2" borderId="0" xfId="1" applyFont="1" applyFill="1" applyBorder="1" applyAlignment="1" applyProtection="1">
      <alignment horizontal="center" vertical="center"/>
    </xf>
    <xf numFmtId="38" fontId="8" fillId="2" borderId="1" xfId="1" applyFont="1" applyFill="1" applyBorder="1" applyAlignment="1" applyProtection="1">
      <alignment horizontal="center" vertical="center" wrapText="1"/>
    </xf>
    <xf numFmtId="38" fontId="8" fillId="2" borderId="1" xfId="1" applyFont="1" applyFill="1" applyBorder="1" applyAlignment="1" applyProtection="1">
      <alignment horizontal="center" vertical="center"/>
    </xf>
    <xf numFmtId="38" fontId="2" fillId="2" borderId="13" xfId="1" applyFont="1" applyFill="1" applyBorder="1" applyAlignment="1" applyProtection="1">
      <alignment horizontal="center" vertical="center"/>
    </xf>
    <xf numFmtId="38" fontId="4" fillId="2" borderId="29" xfId="1" applyFont="1" applyFill="1" applyBorder="1" applyAlignment="1" applyProtection="1">
      <alignment horizontal="center" vertical="center"/>
    </xf>
    <xf numFmtId="38" fontId="4" fillId="2" borderId="27" xfId="1" applyFont="1" applyFill="1" applyBorder="1" applyAlignment="1" applyProtection="1">
      <alignment horizontal="center" vertical="center"/>
    </xf>
    <xf numFmtId="38" fontId="4" fillId="2" borderId="35" xfId="1" applyFont="1" applyFill="1" applyBorder="1" applyAlignment="1" applyProtection="1">
      <alignment horizontal="center" vertical="center"/>
    </xf>
    <xf numFmtId="38" fontId="5" fillId="2" borderId="0" xfId="1" applyFont="1" applyFill="1" applyBorder="1" applyAlignment="1" applyProtection="1">
      <alignment horizontal="left" vertical="center"/>
    </xf>
    <xf numFmtId="38" fontId="5" fillId="2" borderId="6" xfId="1" applyFont="1" applyFill="1" applyBorder="1" applyAlignment="1" applyProtection="1">
      <alignment horizontal="left" vertical="center"/>
    </xf>
    <xf numFmtId="38" fontId="8" fillId="2" borderId="3" xfId="1" applyFont="1" applyFill="1" applyBorder="1" applyAlignment="1" applyProtection="1">
      <alignment horizontal="right" vertical="center"/>
    </xf>
    <xf numFmtId="38" fontId="8" fillId="2" borderId="4" xfId="1" applyFont="1" applyFill="1" applyBorder="1" applyAlignment="1" applyProtection="1">
      <alignment horizontal="right" vertical="center"/>
    </xf>
    <xf numFmtId="38" fontId="8" fillId="2" borderId="6" xfId="1" applyFont="1" applyFill="1" applyBorder="1" applyAlignment="1" applyProtection="1">
      <alignment horizontal="right" vertical="center"/>
    </xf>
    <xf numFmtId="38" fontId="8" fillId="2" borderId="7" xfId="1" applyFont="1" applyFill="1" applyBorder="1" applyAlignment="1" applyProtection="1">
      <alignment horizontal="right" vertical="center"/>
    </xf>
    <xf numFmtId="38" fontId="6" fillId="2" borderId="2" xfId="1" applyFont="1" applyFill="1" applyBorder="1" applyAlignment="1" applyProtection="1">
      <alignment horizontal="center" vertical="center" wrapText="1"/>
    </xf>
    <xf numFmtId="38" fontId="6" fillId="2" borderId="11" xfId="1" applyFont="1" applyFill="1" applyBorder="1" applyAlignment="1" applyProtection="1">
      <alignment horizontal="center" vertical="center"/>
    </xf>
    <xf numFmtId="38" fontId="6" fillId="2" borderId="0" xfId="1" applyFont="1" applyFill="1" applyBorder="1" applyAlignment="1" applyProtection="1">
      <alignment horizontal="center" vertical="center"/>
    </xf>
    <xf numFmtId="38" fontId="8" fillId="2" borderId="2" xfId="1" applyFont="1" applyFill="1" applyBorder="1" applyAlignment="1" applyProtection="1">
      <alignment horizontal="right" vertical="center"/>
    </xf>
    <xf numFmtId="38" fontId="8" fillId="2" borderId="5" xfId="1" applyFont="1" applyFill="1" applyBorder="1" applyAlignment="1" applyProtection="1">
      <alignment horizontal="right" vertical="center"/>
    </xf>
    <xf numFmtId="38" fontId="6" fillId="2" borderId="28" xfId="1" applyFont="1" applyFill="1" applyBorder="1" applyAlignment="1" applyProtection="1">
      <alignment horizontal="left" vertical="center"/>
    </xf>
    <xf numFmtId="38" fontId="6" fillId="2" borderId="29" xfId="1" applyFont="1" applyFill="1" applyBorder="1" applyAlignment="1" applyProtection="1">
      <alignment horizontal="left" vertical="center"/>
    </xf>
    <xf numFmtId="38" fontId="4" fillId="2" borderId="27" xfId="1" applyFont="1" applyFill="1" applyBorder="1" applyAlignment="1" applyProtection="1">
      <alignment horizontal="right" vertical="center"/>
    </xf>
    <xf numFmtId="38" fontId="4" fillId="2" borderId="28" xfId="1" applyFont="1" applyFill="1" applyBorder="1" applyAlignment="1" applyProtection="1">
      <alignment horizontal="right" vertical="center"/>
    </xf>
    <xf numFmtId="38" fontId="3" fillId="2" borderId="2" xfId="1" applyFont="1" applyFill="1" applyBorder="1" applyAlignment="1" applyProtection="1">
      <alignment horizontal="distributed" vertical="center" shrinkToFit="1"/>
    </xf>
    <xf numFmtId="38" fontId="3" fillId="2" borderId="3" xfId="1" applyFont="1" applyFill="1" applyBorder="1" applyAlignment="1" applyProtection="1">
      <alignment horizontal="distributed" vertical="center" shrinkToFit="1"/>
    </xf>
    <xf numFmtId="38" fontId="3" fillId="2" borderId="4" xfId="1" applyFont="1" applyFill="1" applyBorder="1" applyAlignment="1" applyProtection="1">
      <alignment horizontal="distributed" vertical="center" shrinkToFit="1"/>
    </xf>
    <xf numFmtId="38" fontId="3" fillId="2" borderId="5" xfId="1" applyFont="1" applyFill="1" applyBorder="1" applyAlignment="1" applyProtection="1">
      <alignment horizontal="distributed" vertical="center" shrinkToFit="1"/>
    </xf>
    <xf numFmtId="38" fontId="3" fillId="2" borderId="6" xfId="1" applyFont="1" applyFill="1" applyBorder="1" applyAlignment="1" applyProtection="1">
      <alignment horizontal="distributed" vertical="center" shrinkToFit="1"/>
    </xf>
    <xf numFmtId="38" fontId="3" fillId="2" borderId="7" xfId="1" applyFont="1" applyFill="1" applyBorder="1" applyAlignment="1" applyProtection="1">
      <alignment horizontal="distributed" vertical="center" shrinkToFit="1"/>
    </xf>
    <xf numFmtId="38" fontId="3" fillId="2" borderId="2" xfId="1" applyFont="1" applyFill="1" applyBorder="1" applyAlignment="1" applyProtection="1">
      <alignment horizontal="distributed" vertical="center"/>
    </xf>
    <xf numFmtId="38" fontId="3" fillId="2" borderId="3" xfId="1" applyFont="1" applyFill="1" applyBorder="1" applyAlignment="1" applyProtection="1">
      <alignment horizontal="distributed" vertical="center"/>
    </xf>
    <xf numFmtId="38" fontId="3" fillId="2" borderId="4" xfId="1" applyFont="1" applyFill="1" applyBorder="1" applyAlignment="1" applyProtection="1">
      <alignment horizontal="distributed" vertical="center"/>
    </xf>
    <xf numFmtId="38" fontId="3" fillId="2" borderId="5" xfId="1" applyFont="1" applyFill="1" applyBorder="1" applyAlignment="1" applyProtection="1">
      <alignment horizontal="distributed" vertical="center"/>
    </xf>
    <xf numFmtId="38" fontId="3" fillId="2" borderId="6" xfId="1" applyFont="1" applyFill="1" applyBorder="1" applyAlignment="1" applyProtection="1">
      <alignment horizontal="distributed" vertical="center"/>
    </xf>
    <xf numFmtId="38" fontId="3" fillId="2" borderId="7" xfId="1" applyFont="1" applyFill="1" applyBorder="1" applyAlignment="1" applyProtection="1">
      <alignment horizontal="distributed" vertical="center"/>
    </xf>
    <xf numFmtId="38" fontId="2" fillId="2" borderId="1" xfId="1" applyFont="1" applyFill="1" applyBorder="1" applyAlignment="1" applyProtection="1">
      <alignment horizontal="center" vertical="center" shrinkToFit="1"/>
    </xf>
    <xf numFmtId="38" fontId="2" fillId="2" borderId="20" xfId="1" applyFont="1" applyFill="1" applyBorder="1" applyAlignment="1" applyProtection="1">
      <alignment horizontal="center" vertical="center" textRotation="255"/>
    </xf>
    <xf numFmtId="38" fontId="2" fillId="2" borderId="0" xfId="1" applyFont="1" applyFill="1" applyBorder="1" applyAlignment="1" applyProtection="1">
      <alignment horizontal="center" vertical="center" textRotation="255"/>
    </xf>
    <xf numFmtId="38" fontId="2" fillId="2" borderId="12" xfId="1" applyFont="1" applyFill="1" applyBorder="1" applyAlignment="1" applyProtection="1">
      <alignment horizontal="center" vertical="center" textRotation="255"/>
    </xf>
    <xf numFmtId="38" fontId="2" fillId="2" borderId="22" xfId="1" applyFont="1" applyFill="1" applyBorder="1" applyAlignment="1" applyProtection="1">
      <alignment horizontal="center" vertical="center" textRotation="255"/>
    </xf>
    <xf numFmtId="38" fontId="2" fillId="2" borderId="23" xfId="1" applyFont="1" applyFill="1" applyBorder="1" applyAlignment="1" applyProtection="1">
      <alignment horizontal="center" vertical="center" textRotation="255"/>
    </xf>
    <xf numFmtId="38" fontId="2" fillId="2" borderId="24" xfId="1" applyFont="1" applyFill="1" applyBorder="1" applyAlignment="1" applyProtection="1">
      <alignment horizontal="center" vertical="center" textRotation="255"/>
    </xf>
    <xf numFmtId="38" fontId="2" fillId="2" borderId="2" xfId="1" applyFont="1" applyFill="1" applyBorder="1" applyAlignment="1" applyProtection="1">
      <alignment horizontal="distributed" vertical="center" shrinkToFit="1"/>
    </xf>
    <xf numFmtId="38" fontId="2" fillId="2" borderId="3" xfId="1" applyFont="1" applyFill="1" applyBorder="1" applyAlignment="1" applyProtection="1">
      <alignment horizontal="distributed" vertical="center" shrinkToFit="1"/>
    </xf>
    <xf numFmtId="38" fontId="2" fillId="2" borderId="4" xfId="1" applyFont="1" applyFill="1" applyBorder="1" applyAlignment="1" applyProtection="1">
      <alignment horizontal="distributed" vertical="center" shrinkToFit="1"/>
    </xf>
    <xf numFmtId="38" fontId="2" fillId="2" borderId="5" xfId="1" applyFont="1" applyFill="1" applyBorder="1" applyAlignment="1" applyProtection="1">
      <alignment horizontal="distributed" vertical="center" shrinkToFit="1"/>
    </xf>
    <xf numFmtId="38" fontId="2" fillId="2" borderId="6" xfId="1" applyFont="1" applyFill="1" applyBorder="1" applyAlignment="1" applyProtection="1">
      <alignment horizontal="distributed" vertical="center" shrinkToFit="1"/>
    </xf>
    <xf numFmtId="38" fontId="2" fillId="2" borderId="7" xfId="1" applyFont="1" applyFill="1" applyBorder="1" applyAlignment="1" applyProtection="1">
      <alignment horizontal="distributed" vertical="center" shrinkToFit="1"/>
    </xf>
    <xf numFmtId="38" fontId="2" fillId="2" borderId="2" xfId="1" applyFont="1" applyFill="1" applyBorder="1" applyAlignment="1" applyProtection="1">
      <alignment vertical="center" shrinkToFit="1"/>
    </xf>
    <xf numFmtId="38" fontId="2" fillId="2" borderId="3" xfId="1" applyFont="1" applyFill="1" applyBorder="1" applyAlignment="1" applyProtection="1">
      <alignment vertical="center" shrinkToFit="1"/>
    </xf>
    <xf numFmtId="38" fontId="2" fillId="2" borderId="4" xfId="1" applyFont="1" applyFill="1" applyBorder="1" applyAlignment="1" applyProtection="1">
      <alignment vertical="center" shrinkToFit="1"/>
    </xf>
    <xf numFmtId="38" fontId="2" fillId="2" borderId="5" xfId="1" applyFont="1" applyFill="1" applyBorder="1" applyAlignment="1" applyProtection="1">
      <alignment vertical="center" shrinkToFit="1"/>
    </xf>
    <xf numFmtId="38" fontId="2" fillId="2" borderId="6" xfId="1" applyFont="1" applyFill="1" applyBorder="1" applyAlignment="1" applyProtection="1">
      <alignment vertical="center" shrinkToFit="1"/>
    </xf>
    <xf numFmtId="38" fontId="2" fillId="2" borderId="7" xfId="1" applyFont="1" applyFill="1" applyBorder="1" applyAlignment="1" applyProtection="1">
      <alignment vertical="center" shrinkToFit="1"/>
    </xf>
    <xf numFmtId="38" fontId="2" fillId="2" borderId="2" xfId="1" applyFont="1" applyFill="1" applyBorder="1" applyAlignment="1" applyProtection="1">
      <alignment horizontal="center" vertical="center" shrinkToFit="1"/>
    </xf>
    <xf numFmtId="38" fontId="2" fillId="2" borderId="3" xfId="1" applyFont="1" applyFill="1" applyBorder="1" applyAlignment="1" applyProtection="1">
      <alignment horizontal="center" vertical="center" shrinkToFit="1"/>
    </xf>
    <xf numFmtId="38" fontId="2" fillId="2" borderId="4" xfId="1" applyFont="1" applyFill="1" applyBorder="1" applyAlignment="1" applyProtection="1">
      <alignment horizontal="center" vertical="center" shrinkToFit="1"/>
    </xf>
    <xf numFmtId="38" fontId="2" fillId="2" borderId="5" xfId="1" applyFont="1" applyFill="1" applyBorder="1" applyAlignment="1" applyProtection="1">
      <alignment horizontal="center" vertical="center" shrinkToFit="1"/>
    </xf>
    <xf numFmtId="38" fontId="2" fillId="2" borderId="6" xfId="1" applyFont="1" applyFill="1" applyBorder="1" applyAlignment="1" applyProtection="1">
      <alignment horizontal="center" vertical="center" shrinkToFit="1"/>
    </xf>
    <xf numFmtId="38" fontId="2" fillId="2" borderId="7" xfId="1" applyFont="1" applyFill="1" applyBorder="1" applyAlignment="1" applyProtection="1">
      <alignment horizontal="center" vertical="center" shrinkToFit="1"/>
    </xf>
    <xf numFmtId="38" fontId="2" fillId="2" borderId="2" xfId="1" applyFont="1" applyFill="1" applyBorder="1" applyAlignment="1" applyProtection="1">
      <alignment horizontal="justify" vertical="center" shrinkToFit="1"/>
    </xf>
    <xf numFmtId="38" fontId="2" fillId="2" borderId="3" xfId="1" applyFont="1" applyFill="1" applyBorder="1" applyAlignment="1" applyProtection="1">
      <alignment horizontal="justify" vertical="center" shrinkToFit="1"/>
    </xf>
    <xf numFmtId="38" fontId="2" fillId="2" borderId="4" xfId="1" applyFont="1" applyFill="1" applyBorder="1" applyAlignment="1" applyProtection="1">
      <alignment horizontal="justify" vertical="center" shrinkToFit="1"/>
    </xf>
    <xf numFmtId="38" fontId="2" fillId="2" borderId="5" xfId="1" applyFont="1" applyFill="1" applyBorder="1" applyAlignment="1" applyProtection="1">
      <alignment horizontal="justify" vertical="center" shrinkToFit="1"/>
    </xf>
    <xf numFmtId="38" fontId="2" fillId="2" borderId="6" xfId="1" applyFont="1" applyFill="1" applyBorder="1" applyAlignment="1" applyProtection="1">
      <alignment horizontal="justify" vertical="center" shrinkToFit="1"/>
    </xf>
    <xf numFmtId="38" fontId="2" fillId="2" borderId="7" xfId="1" applyFont="1" applyFill="1" applyBorder="1" applyAlignment="1" applyProtection="1">
      <alignment horizontal="justify" vertical="center" shrinkToFit="1"/>
    </xf>
    <xf numFmtId="38" fontId="11" fillId="2" borderId="27" xfId="1" applyFont="1" applyFill="1" applyBorder="1" applyAlignment="1" applyProtection="1">
      <alignment horizontal="center" vertical="center"/>
    </xf>
    <xf numFmtId="38" fontId="11" fillId="2" borderId="28" xfId="1" applyFont="1" applyFill="1" applyBorder="1" applyAlignment="1" applyProtection="1">
      <alignment horizontal="center" vertical="center"/>
    </xf>
    <xf numFmtId="38" fontId="11" fillId="2" borderId="29" xfId="1" applyFont="1" applyFill="1" applyBorder="1" applyAlignment="1" applyProtection="1">
      <alignment horizontal="center" vertical="center"/>
    </xf>
    <xf numFmtId="38" fontId="5" fillId="2" borderId="0" xfId="1" applyFont="1" applyFill="1" applyAlignment="1" applyProtection="1">
      <alignment horizontal="left" vertical="center"/>
    </xf>
    <xf numFmtId="38" fontId="4" fillId="2" borderId="28" xfId="1" applyFont="1" applyFill="1" applyBorder="1" applyAlignment="1" applyProtection="1">
      <alignment horizontal="center" vertical="center"/>
    </xf>
    <xf numFmtId="38" fontId="3" fillId="2" borderId="2" xfId="1" applyFont="1" applyFill="1" applyBorder="1" applyAlignment="1" applyProtection="1">
      <alignment horizontal="center" vertical="center" wrapText="1"/>
    </xf>
    <xf numFmtId="38" fontId="3" fillId="2" borderId="3" xfId="1" applyFont="1" applyFill="1" applyBorder="1" applyAlignment="1" applyProtection="1">
      <alignment horizontal="center" vertical="center" wrapText="1"/>
    </xf>
    <xf numFmtId="38" fontId="3" fillId="2" borderId="4" xfId="1" applyFont="1" applyFill="1" applyBorder="1" applyAlignment="1" applyProtection="1">
      <alignment horizontal="center" vertical="center" wrapText="1"/>
    </xf>
    <xf numFmtId="38" fontId="3" fillId="2" borderId="5" xfId="1" applyFont="1" applyFill="1" applyBorder="1" applyAlignment="1" applyProtection="1">
      <alignment horizontal="center" vertical="center" wrapText="1"/>
    </xf>
    <xf numFmtId="38" fontId="3" fillId="2" borderId="6" xfId="1" applyFont="1" applyFill="1" applyBorder="1" applyAlignment="1" applyProtection="1">
      <alignment horizontal="center" vertical="center" wrapText="1"/>
    </xf>
    <xf numFmtId="38" fontId="3" fillId="2" borderId="7" xfId="1" applyFont="1" applyFill="1" applyBorder="1" applyAlignment="1" applyProtection="1">
      <alignment horizontal="center" vertical="center" wrapText="1"/>
    </xf>
    <xf numFmtId="38" fontId="6" fillId="2" borderId="27" xfId="1" applyFont="1" applyFill="1" applyBorder="1" applyAlignment="1" applyProtection="1">
      <alignment horizontal="left" vertical="center" wrapText="1"/>
    </xf>
    <xf numFmtId="38" fontId="6" fillId="2" borderId="28" xfId="1" applyFont="1" applyFill="1" applyBorder="1" applyAlignment="1" applyProtection="1">
      <alignment horizontal="left" vertical="center" wrapText="1"/>
    </xf>
    <xf numFmtId="38" fontId="6" fillId="2" borderId="29" xfId="1" applyFont="1" applyFill="1" applyBorder="1" applyAlignment="1" applyProtection="1">
      <alignment horizontal="left" vertical="center" wrapText="1"/>
    </xf>
    <xf numFmtId="38" fontId="8" fillId="2" borderId="28" xfId="1" applyFont="1" applyFill="1" applyBorder="1" applyAlignment="1" applyProtection="1">
      <alignment horizontal="right" vertical="center" wrapText="1"/>
    </xf>
    <xf numFmtId="38" fontId="8" fillId="2" borderId="29" xfId="1" applyFont="1" applyFill="1" applyBorder="1" applyAlignment="1" applyProtection="1">
      <alignment horizontal="right" vertical="center" wrapText="1"/>
    </xf>
    <xf numFmtId="38" fontId="3" fillId="2" borderId="27" xfId="1" applyFont="1" applyFill="1" applyBorder="1" applyAlignment="1" applyProtection="1">
      <alignment horizontal="left" vertical="center"/>
    </xf>
    <xf numFmtId="38" fontId="3" fillId="2" borderId="28" xfId="1" applyFont="1" applyFill="1" applyBorder="1" applyAlignment="1" applyProtection="1">
      <alignment horizontal="left" vertical="center"/>
    </xf>
    <xf numFmtId="38" fontId="3" fillId="2" borderId="29" xfId="1" applyFont="1" applyFill="1" applyBorder="1" applyAlignment="1" applyProtection="1">
      <alignment horizontal="left" vertical="center"/>
    </xf>
    <xf numFmtId="38" fontId="4" fillId="2" borderId="2" xfId="1" applyFont="1" applyFill="1" applyBorder="1" applyAlignment="1" applyProtection="1">
      <alignment horizontal="right" vertical="center"/>
    </xf>
    <xf numFmtId="38" fontId="4" fillId="2" borderId="3" xfId="1" applyFont="1" applyFill="1" applyBorder="1" applyAlignment="1" applyProtection="1">
      <alignment horizontal="right" vertical="center"/>
    </xf>
    <xf numFmtId="38" fontId="4" fillId="2" borderId="5" xfId="1" applyFont="1" applyFill="1" applyBorder="1" applyAlignment="1" applyProtection="1">
      <alignment horizontal="right" vertical="center"/>
    </xf>
    <xf numFmtId="38" fontId="4" fillId="2" borderId="6" xfId="1" applyFont="1" applyFill="1" applyBorder="1" applyAlignment="1" applyProtection="1">
      <alignment horizontal="right" vertical="center"/>
    </xf>
    <xf numFmtId="38" fontId="4" fillId="2" borderId="3" xfId="1" applyFont="1" applyFill="1" applyBorder="1" applyAlignment="1" applyProtection="1">
      <alignment horizontal="left" vertical="center"/>
    </xf>
    <xf numFmtId="38" fontId="4" fillId="2" borderId="4" xfId="1" applyFont="1" applyFill="1" applyBorder="1" applyAlignment="1" applyProtection="1">
      <alignment horizontal="left" vertical="center"/>
    </xf>
    <xf numFmtId="38" fontId="4" fillId="2" borderId="6" xfId="1" applyFont="1" applyFill="1" applyBorder="1" applyAlignment="1" applyProtection="1">
      <alignment horizontal="left" vertical="center"/>
    </xf>
    <xf numFmtId="38" fontId="4" fillId="2" borderId="7" xfId="1" applyFont="1" applyFill="1" applyBorder="1" applyAlignment="1" applyProtection="1">
      <alignment horizontal="left" vertical="center"/>
    </xf>
    <xf numFmtId="38" fontId="2" fillId="2" borderId="0" xfId="1" applyFont="1" applyFill="1" applyAlignment="1" applyProtection="1">
      <alignment horizontal="center" vertical="center" shrinkToFit="1"/>
    </xf>
    <xf numFmtId="38" fontId="2" fillId="2" borderId="21" xfId="1" applyFont="1" applyFill="1" applyBorder="1" applyAlignment="1" applyProtection="1">
      <alignment horizontal="center" vertical="center"/>
    </xf>
    <xf numFmtId="38" fontId="4" fillId="2" borderId="3" xfId="1" applyFont="1" applyFill="1" applyBorder="1" applyAlignment="1" applyProtection="1">
      <alignment horizontal="center" vertical="center" shrinkToFit="1"/>
    </xf>
    <xf numFmtId="38" fontId="4" fillId="2" borderId="0" xfId="1" applyFont="1" applyFill="1" applyBorder="1" applyAlignment="1" applyProtection="1">
      <alignment horizontal="center" vertical="center" shrinkToFit="1"/>
    </xf>
    <xf numFmtId="38" fontId="2" fillId="2" borderId="25" xfId="1" applyFont="1" applyFill="1" applyBorder="1" applyAlignment="1" applyProtection="1">
      <alignment horizontal="center" vertical="center"/>
    </xf>
    <xf numFmtId="38" fontId="2" fillId="2" borderId="26" xfId="1" applyFont="1" applyFill="1" applyBorder="1" applyAlignment="1" applyProtection="1">
      <alignment horizontal="center" vertical="center"/>
    </xf>
    <xf numFmtId="38" fontId="2" fillId="2" borderId="1" xfId="1" applyFont="1" applyFill="1" applyBorder="1" applyAlignment="1" applyProtection="1">
      <alignment horizontal="center" vertical="center" textRotation="255" shrinkToFit="1"/>
    </xf>
    <xf numFmtId="38" fontId="2" fillId="2" borderId="20" xfId="1" applyFont="1" applyFill="1" applyBorder="1" applyAlignment="1" applyProtection="1">
      <alignment horizontal="center" vertical="distributed" textRotation="255"/>
    </xf>
    <xf numFmtId="38" fontId="2" fillId="2" borderId="0" xfId="1" applyFont="1" applyFill="1" applyBorder="1" applyAlignment="1" applyProtection="1">
      <alignment horizontal="center" vertical="distributed" textRotation="255"/>
    </xf>
    <xf numFmtId="38" fontId="2" fillId="2" borderId="12" xfId="1" applyFont="1" applyFill="1" applyBorder="1" applyAlignment="1" applyProtection="1">
      <alignment horizontal="center" vertical="distributed" textRotation="255"/>
    </xf>
    <xf numFmtId="38" fontId="6" fillId="2" borderId="2" xfId="1" applyFont="1" applyFill="1" applyBorder="1" applyAlignment="1" applyProtection="1">
      <alignment horizontal="distributed" vertical="center" shrinkToFit="1"/>
    </xf>
    <xf numFmtId="38" fontId="6" fillId="2" borderId="3" xfId="1" applyFont="1" applyFill="1" applyBorder="1" applyAlignment="1" applyProtection="1">
      <alignment horizontal="distributed" vertical="center" shrinkToFit="1"/>
    </xf>
    <xf numFmtId="38" fontId="6" fillId="2" borderId="4" xfId="1" applyFont="1" applyFill="1" applyBorder="1" applyAlignment="1" applyProtection="1">
      <alignment horizontal="distributed" vertical="center" shrinkToFit="1"/>
    </xf>
    <xf numFmtId="38" fontId="6" fillId="2" borderId="5" xfId="1" applyFont="1" applyFill="1" applyBorder="1" applyAlignment="1" applyProtection="1">
      <alignment horizontal="distributed" vertical="center" shrinkToFit="1"/>
    </xf>
    <xf numFmtId="38" fontId="6" fillId="2" borderId="6" xfId="1" applyFont="1" applyFill="1" applyBorder="1" applyAlignment="1" applyProtection="1">
      <alignment horizontal="distributed" vertical="center" shrinkToFit="1"/>
    </xf>
    <xf numFmtId="38" fontId="6" fillId="2" borderId="7" xfId="1" applyFont="1" applyFill="1" applyBorder="1" applyAlignment="1" applyProtection="1">
      <alignment horizontal="distributed" vertical="center" shrinkToFit="1"/>
    </xf>
    <xf numFmtId="38" fontId="2" fillId="2" borderId="18" xfId="1" applyFont="1" applyFill="1" applyBorder="1" applyAlignment="1" applyProtection="1">
      <alignment horizontal="center" vertical="center"/>
    </xf>
    <xf numFmtId="38" fontId="2" fillId="2" borderId="19" xfId="1" applyFont="1" applyFill="1" applyBorder="1" applyAlignment="1" applyProtection="1">
      <alignment horizontal="center" vertical="center"/>
    </xf>
    <xf numFmtId="38" fontId="2" fillId="2" borderId="1" xfId="1" applyFont="1" applyFill="1" applyBorder="1" applyAlignment="1" applyProtection="1">
      <alignment horizontal="distributed" vertical="center"/>
    </xf>
    <xf numFmtId="38" fontId="2" fillId="2" borderId="93" xfId="1" applyFont="1" applyFill="1" applyBorder="1" applyAlignment="1" applyProtection="1">
      <alignment horizontal="justify" vertical="center" shrinkToFit="1"/>
    </xf>
    <xf numFmtId="38" fontId="2" fillId="2" borderId="16" xfId="1" applyFont="1" applyFill="1" applyBorder="1" applyAlignment="1" applyProtection="1">
      <alignment horizontal="justify" vertical="center" shrinkToFit="1"/>
    </xf>
    <xf numFmtId="38" fontId="2" fillId="2" borderId="17" xfId="1" applyFont="1" applyFill="1" applyBorder="1" applyAlignment="1" applyProtection="1">
      <alignment horizontal="justify" vertical="center" shrinkToFit="1"/>
    </xf>
    <xf numFmtId="38" fontId="2" fillId="2" borderId="18" xfId="1" applyFont="1" applyFill="1" applyBorder="1" applyAlignment="1" applyProtection="1">
      <alignment horizontal="distributed" vertical="center" textRotation="255"/>
    </xf>
    <xf numFmtId="38" fontId="2" fillId="2" borderId="1" xfId="1" applyFont="1" applyFill="1" applyBorder="1" applyAlignment="1" applyProtection="1">
      <alignment horizontal="distributed" vertical="center" textRotation="255"/>
    </xf>
    <xf numFmtId="38" fontId="2" fillId="2" borderId="18" xfId="1" applyFont="1" applyFill="1" applyBorder="1" applyAlignment="1" applyProtection="1">
      <alignment horizontal="distributed" vertical="center"/>
    </xf>
    <xf numFmtId="38" fontId="7" fillId="2" borderId="2" xfId="1" applyFont="1" applyFill="1" applyBorder="1" applyAlignment="1" applyProtection="1">
      <alignment horizontal="center" vertical="center" wrapText="1"/>
    </xf>
    <xf numFmtId="38" fontId="7" fillId="2" borderId="3" xfId="1" applyFont="1" applyFill="1" applyBorder="1" applyAlignment="1" applyProtection="1">
      <alignment horizontal="center" vertical="center" wrapText="1"/>
    </xf>
    <xf numFmtId="38" fontId="7" fillId="2" borderId="3" xfId="1" applyFont="1" applyFill="1" applyBorder="1" applyAlignment="1" applyProtection="1">
      <alignment horizontal="center" vertical="center"/>
    </xf>
    <xf numFmtId="38" fontId="7" fillId="2" borderId="4" xfId="1" applyFont="1" applyFill="1" applyBorder="1" applyAlignment="1" applyProtection="1">
      <alignment horizontal="center" vertical="center"/>
    </xf>
    <xf numFmtId="38" fontId="7" fillId="2" borderId="11" xfId="1" applyFont="1" applyFill="1" applyBorder="1" applyAlignment="1" applyProtection="1">
      <alignment horizontal="center" vertical="center"/>
    </xf>
    <xf numFmtId="38" fontId="7" fillId="2" borderId="0" xfId="1" applyFont="1" applyFill="1" applyBorder="1" applyAlignment="1" applyProtection="1">
      <alignment horizontal="center" vertical="center"/>
    </xf>
    <xf numFmtId="38" fontId="7" fillId="2" borderId="12" xfId="1" applyFont="1" applyFill="1" applyBorder="1" applyAlignment="1" applyProtection="1">
      <alignment horizontal="center" vertical="center"/>
    </xf>
    <xf numFmtId="38" fontId="7" fillId="2" borderId="5" xfId="1" applyFont="1" applyFill="1" applyBorder="1" applyAlignment="1" applyProtection="1">
      <alignment horizontal="center" vertical="center"/>
    </xf>
    <xf numFmtId="38" fontId="7" fillId="2" borderId="6" xfId="1" applyFont="1" applyFill="1" applyBorder="1" applyAlignment="1" applyProtection="1">
      <alignment horizontal="center" vertical="center"/>
    </xf>
    <xf numFmtId="38" fontId="7" fillId="2" borderId="7" xfId="1" applyFont="1" applyFill="1" applyBorder="1" applyAlignment="1" applyProtection="1">
      <alignment horizontal="center" vertical="center"/>
    </xf>
    <xf numFmtId="38" fontId="2" fillId="2" borderId="15" xfId="1" applyFont="1" applyFill="1" applyBorder="1" applyAlignment="1" applyProtection="1">
      <alignment horizontal="center" vertical="center" textRotation="255"/>
    </xf>
    <xf numFmtId="38" fontId="2" fillId="2" borderId="16" xfId="1" applyFont="1" applyFill="1" applyBorder="1" applyAlignment="1" applyProtection="1">
      <alignment horizontal="center" vertical="center" textRotation="255"/>
    </xf>
    <xf numFmtId="38" fontId="2" fillId="2" borderId="17" xfId="1" applyFont="1" applyFill="1" applyBorder="1" applyAlignment="1" applyProtection="1">
      <alignment horizontal="center" vertical="center" textRotation="255"/>
    </xf>
    <xf numFmtId="38" fontId="3" fillId="2" borderId="45" xfId="1" applyFont="1" applyFill="1" applyBorder="1" applyAlignment="1" applyProtection="1">
      <alignment horizontal="center" vertical="center"/>
    </xf>
    <xf numFmtId="38" fontId="3" fillId="2" borderId="46" xfId="1" applyFont="1" applyFill="1" applyBorder="1" applyAlignment="1" applyProtection="1">
      <alignment horizontal="center" vertical="center"/>
    </xf>
    <xf numFmtId="38" fontId="3" fillId="2" borderId="47" xfId="1" applyFont="1" applyFill="1" applyBorder="1" applyAlignment="1" applyProtection="1">
      <alignment horizontal="center" vertical="center"/>
    </xf>
    <xf numFmtId="38" fontId="8" fillId="2" borderId="14" xfId="1" applyFont="1" applyFill="1" applyBorder="1" applyAlignment="1" applyProtection="1">
      <alignment horizontal="center" vertical="center" wrapText="1"/>
    </xf>
    <xf numFmtId="38" fontId="4" fillId="2" borderId="1" xfId="1" applyFont="1" applyFill="1" applyBorder="1" applyAlignment="1" applyProtection="1">
      <alignment horizontal="center" vertical="center" wrapText="1" shrinkToFit="1"/>
    </xf>
    <xf numFmtId="38" fontId="4" fillId="2" borderId="1" xfId="1" applyFont="1" applyFill="1" applyBorder="1" applyAlignment="1" applyProtection="1">
      <alignment horizontal="center" vertical="center" shrinkToFit="1"/>
    </xf>
    <xf numFmtId="38" fontId="3" fillId="2" borderId="1" xfId="1" applyFont="1" applyFill="1" applyBorder="1" applyAlignment="1" applyProtection="1">
      <alignment horizontal="center" vertical="center" shrinkToFit="1"/>
    </xf>
    <xf numFmtId="38" fontId="2" fillId="2" borderId="11" xfId="1" applyFont="1" applyFill="1" applyBorder="1" applyAlignment="1" applyProtection="1">
      <alignment horizontal="center" vertical="center"/>
    </xf>
    <xf numFmtId="38" fontId="2" fillId="2" borderId="0" xfId="1" applyFont="1" applyFill="1" applyBorder="1" applyAlignment="1" applyProtection="1">
      <alignment horizontal="center" vertical="center"/>
    </xf>
    <xf numFmtId="38" fontId="2" fillId="2" borderId="12" xfId="1" applyFont="1" applyFill="1" applyBorder="1" applyAlignment="1" applyProtection="1">
      <alignment horizontal="center" vertical="center"/>
    </xf>
    <xf numFmtId="38" fontId="5" fillId="2" borderId="2" xfId="1" applyFont="1" applyFill="1" applyBorder="1" applyAlignment="1" applyProtection="1">
      <alignment horizontal="center" vertical="center" wrapText="1"/>
    </xf>
    <xf numFmtId="38" fontId="5" fillId="2" borderId="3" xfId="1" applyFont="1" applyFill="1" applyBorder="1" applyAlignment="1" applyProtection="1">
      <alignment horizontal="center" vertical="center" wrapText="1"/>
    </xf>
    <xf numFmtId="38" fontId="5" fillId="2" borderId="4" xfId="1"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wrapText="1"/>
    </xf>
    <xf numFmtId="38" fontId="5" fillId="2" borderId="6" xfId="1" applyFont="1" applyFill="1" applyBorder="1" applyAlignment="1" applyProtection="1">
      <alignment horizontal="center" vertical="center" wrapText="1"/>
    </xf>
    <xf numFmtId="38" fontId="5" fillId="2" borderId="7" xfId="1" applyFont="1" applyFill="1" applyBorder="1" applyAlignment="1" applyProtection="1">
      <alignment horizontal="center" vertical="center" wrapText="1"/>
    </xf>
    <xf numFmtId="38" fontId="5" fillId="2" borderId="2" xfId="1" applyFont="1" applyFill="1" applyBorder="1" applyAlignment="1" applyProtection="1">
      <alignment horizontal="center" vertical="center"/>
    </xf>
    <xf numFmtId="38" fontId="5" fillId="2" borderId="3" xfId="1" applyFont="1" applyFill="1" applyBorder="1" applyAlignment="1" applyProtection="1">
      <alignment horizontal="center" vertical="center"/>
    </xf>
    <xf numFmtId="38" fontId="5" fillId="2" borderId="4" xfId="1" applyFont="1" applyFill="1" applyBorder="1" applyAlignment="1" applyProtection="1">
      <alignment horizontal="center" vertical="center"/>
    </xf>
    <xf numFmtId="38" fontId="5" fillId="2" borderId="5" xfId="1" applyFont="1" applyFill="1" applyBorder="1" applyAlignment="1" applyProtection="1">
      <alignment horizontal="center" vertical="center"/>
    </xf>
    <xf numFmtId="38" fontId="5" fillId="2" borderId="6" xfId="1" applyFont="1" applyFill="1" applyBorder="1" applyAlignment="1" applyProtection="1">
      <alignment horizontal="center" vertical="center"/>
    </xf>
    <xf numFmtId="38" fontId="5" fillId="2" borderId="7" xfId="1" applyFont="1" applyFill="1" applyBorder="1" applyAlignment="1" applyProtection="1">
      <alignment horizontal="center" vertical="center"/>
    </xf>
    <xf numFmtId="38" fontId="2" fillId="2" borderId="14" xfId="1" applyFont="1" applyFill="1" applyBorder="1" applyAlignment="1" applyProtection="1">
      <alignment horizontal="center" vertical="center"/>
    </xf>
    <xf numFmtId="38" fontId="2" fillId="2" borderId="35" xfId="1" applyFont="1" applyFill="1" applyBorder="1" applyAlignment="1" applyProtection="1">
      <alignment horizontal="center" vertical="center"/>
    </xf>
    <xf numFmtId="38" fontId="5" fillId="2" borderId="2" xfId="1" applyFont="1" applyFill="1" applyBorder="1" applyAlignment="1" applyProtection="1">
      <alignment horizontal="center" vertical="center" shrinkToFit="1"/>
    </xf>
    <xf numFmtId="38" fontId="5" fillId="2" borderId="3" xfId="1" applyFont="1" applyFill="1" applyBorder="1" applyAlignment="1" applyProtection="1">
      <alignment horizontal="center" vertical="center" shrinkToFit="1"/>
    </xf>
    <xf numFmtId="38" fontId="5" fillId="2" borderId="4" xfId="1" applyFont="1" applyFill="1" applyBorder="1" applyAlignment="1" applyProtection="1">
      <alignment horizontal="center" vertical="center" shrinkToFit="1"/>
    </xf>
    <xf numFmtId="38" fontId="5" fillId="2" borderId="5" xfId="1" applyFont="1" applyFill="1" applyBorder="1" applyAlignment="1" applyProtection="1">
      <alignment horizontal="center" vertical="center" shrinkToFit="1"/>
    </xf>
    <xf numFmtId="38" fontId="5" fillId="2" borderId="6" xfId="1" applyFont="1" applyFill="1" applyBorder="1" applyAlignment="1" applyProtection="1">
      <alignment horizontal="center" vertical="center" shrinkToFit="1"/>
    </xf>
    <xf numFmtId="38" fontId="5" fillId="2" borderId="7" xfId="1" applyFont="1" applyFill="1" applyBorder="1" applyAlignment="1" applyProtection="1">
      <alignment horizontal="center" vertical="center" shrinkToFit="1"/>
    </xf>
    <xf numFmtId="38" fontId="2" fillId="2" borderId="0" xfId="1" applyFont="1" applyFill="1" applyAlignment="1" applyProtection="1">
      <alignment horizontal="right" vertical="center"/>
    </xf>
    <xf numFmtId="38" fontId="2" fillId="2" borderId="6" xfId="1" applyFont="1" applyFill="1" applyBorder="1" applyAlignment="1" applyProtection="1">
      <alignment horizontal="right" vertical="center"/>
    </xf>
    <xf numFmtId="38" fontId="2" fillId="2" borderId="11" xfId="1" applyFont="1" applyFill="1" applyBorder="1" applyAlignment="1" applyProtection="1">
      <alignment horizontal="center" vertical="center" shrinkToFit="1"/>
    </xf>
    <xf numFmtId="38" fontId="2" fillId="2" borderId="0" xfId="1" applyFont="1" applyFill="1" applyBorder="1" applyAlignment="1" applyProtection="1">
      <alignment horizontal="center" vertical="center" shrinkToFit="1"/>
    </xf>
    <xf numFmtId="38" fontId="8" fillId="2" borderId="2" xfId="1" applyFont="1" applyFill="1" applyBorder="1" applyAlignment="1" applyProtection="1">
      <alignment horizontal="center" vertical="center"/>
    </xf>
    <xf numFmtId="38" fontId="8" fillId="2" borderId="3" xfId="1" applyFont="1" applyFill="1" applyBorder="1" applyAlignment="1" applyProtection="1">
      <alignment horizontal="center" vertical="center"/>
    </xf>
    <xf numFmtId="38" fontId="8" fillId="2" borderId="4" xfId="1" applyFont="1" applyFill="1" applyBorder="1" applyAlignment="1" applyProtection="1">
      <alignment horizontal="center" vertical="center"/>
    </xf>
    <xf numFmtId="38" fontId="8" fillId="2" borderId="5" xfId="1" applyFont="1" applyFill="1" applyBorder="1" applyAlignment="1" applyProtection="1">
      <alignment horizontal="center" vertical="center"/>
    </xf>
    <xf numFmtId="38" fontId="8" fillId="2" borderId="6" xfId="1" applyFont="1" applyFill="1" applyBorder="1" applyAlignment="1" applyProtection="1">
      <alignment horizontal="center" vertical="center"/>
    </xf>
    <xf numFmtId="38" fontId="8" fillId="2" borderId="7" xfId="1" applyFont="1" applyFill="1" applyBorder="1" applyAlignment="1" applyProtection="1">
      <alignment horizontal="center" vertical="center"/>
    </xf>
    <xf numFmtId="38" fontId="5" fillId="2" borderId="0" xfId="1" applyFont="1" applyFill="1" applyBorder="1" applyAlignment="1" applyProtection="1">
      <alignment horizontal="left"/>
    </xf>
    <xf numFmtId="38" fontId="5" fillId="2" borderId="6" xfId="1" applyFont="1" applyFill="1" applyBorder="1" applyAlignment="1" applyProtection="1">
      <alignment horizontal="left"/>
    </xf>
    <xf numFmtId="38" fontId="7" fillId="2" borderId="2" xfId="1" applyFont="1" applyFill="1" applyBorder="1" applyAlignment="1" applyProtection="1">
      <alignment horizontal="center" vertical="center" textRotation="255" wrapText="1"/>
    </xf>
    <xf numFmtId="38" fontId="7" fillId="2" borderId="3" xfId="1" applyFont="1" applyFill="1" applyBorder="1" applyAlignment="1" applyProtection="1">
      <alignment horizontal="center" vertical="center" textRotation="255"/>
    </xf>
    <xf numFmtId="38" fontId="7" fillId="2" borderId="4" xfId="1" applyFont="1" applyFill="1" applyBorder="1" applyAlignment="1" applyProtection="1">
      <alignment horizontal="center" vertical="center" textRotation="255"/>
    </xf>
    <xf numFmtId="38" fontId="7" fillId="2" borderId="11" xfId="1" applyFont="1" applyFill="1" applyBorder="1" applyAlignment="1" applyProtection="1">
      <alignment horizontal="center" vertical="center" textRotation="255"/>
    </xf>
    <xf numFmtId="38" fontId="7" fillId="2" borderId="0" xfId="1" applyFont="1" applyFill="1" applyBorder="1" applyAlignment="1" applyProtection="1">
      <alignment horizontal="center" vertical="center" textRotation="255"/>
    </xf>
    <xf numFmtId="38" fontId="7" fillId="2" borderId="12" xfId="1" applyFont="1" applyFill="1" applyBorder="1" applyAlignment="1" applyProtection="1">
      <alignment horizontal="center" vertical="center" textRotation="255"/>
    </xf>
    <xf numFmtId="38" fontId="7" fillId="2" borderId="5" xfId="1" applyFont="1" applyFill="1" applyBorder="1" applyAlignment="1" applyProtection="1">
      <alignment horizontal="center" vertical="center" textRotation="255"/>
    </xf>
    <xf numFmtId="38" fontId="7" fillId="2" borderId="6" xfId="1" applyFont="1" applyFill="1" applyBorder="1" applyAlignment="1" applyProtection="1">
      <alignment horizontal="center" vertical="center" textRotation="255"/>
    </xf>
    <xf numFmtId="38" fontId="7" fillId="2" borderId="7" xfId="1" applyFont="1" applyFill="1" applyBorder="1" applyAlignment="1" applyProtection="1">
      <alignment horizontal="center" vertical="center" textRotation="255"/>
    </xf>
    <xf numFmtId="38" fontId="2" fillId="2" borderId="0" xfId="1" applyFont="1" applyFill="1" applyAlignment="1" applyProtection="1">
      <alignment horizontal="left" vertical="center"/>
    </xf>
    <xf numFmtId="38" fontId="4" fillId="2" borderId="2" xfId="1" applyFont="1" applyFill="1" applyBorder="1" applyAlignment="1" applyProtection="1">
      <alignment horizontal="center" vertical="center" wrapText="1"/>
    </xf>
    <xf numFmtId="38" fontId="7" fillId="2" borderId="1" xfId="1" applyFont="1" applyFill="1" applyBorder="1" applyAlignment="1" applyProtection="1">
      <alignment horizontal="center" vertical="center"/>
    </xf>
    <xf numFmtId="176" fontId="2" fillId="2" borderId="1" xfId="1" applyNumberFormat="1" applyFont="1" applyFill="1" applyBorder="1" applyAlignment="1" applyProtection="1">
      <alignment horizontal="center" vertical="center"/>
    </xf>
    <xf numFmtId="38" fontId="4" fillId="2" borderId="39" xfId="1" applyFont="1" applyFill="1" applyBorder="1" applyAlignment="1" applyProtection="1">
      <alignment horizontal="center" vertical="center"/>
    </xf>
    <xf numFmtId="38" fontId="4" fillId="2" borderId="40" xfId="1" applyFont="1" applyFill="1" applyBorder="1" applyAlignment="1" applyProtection="1">
      <alignment horizontal="center" vertical="center"/>
    </xf>
    <xf numFmtId="38" fontId="4" fillId="2" borderId="41" xfId="1" applyFont="1" applyFill="1" applyBorder="1" applyAlignment="1" applyProtection="1">
      <alignment horizontal="center" vertical="center"/>
    </xf>
    <xf numFmtId="38" fontId="4" fillId="2" borderId="42" xfId="1" applyFont="1" applyFill="1" applyBorder="1" applyAlignment="1" applyProtection="1">
      <alignment horizontal="center" vertical="center"/>
    </xf>
    <xf numFmtId="38" fontId="4" fillId="2" borderId="8" xfId="1" applyFont="1" applyFill="1" applyBorder="1" applyAlignment="1" applyProtection="1">
      <alignment horizontal="center" vertical="center"/>
    </xf>
    <xf numFmtId="38" fontId="4" fillId="2" borderId="9" xfId="1" applyFont="1" applyFill="1" applyBorder="1" applyAlignment="1" applyProtection="1">
      <alignment horizontal="center" vertical="center"/>
    </xf>
    <xf numFmtId="38" fontId="2" fillId="2" borderId="1" xfId="1" applyFont="1" applyFill="1" applyBorder="1" applyAlignment="1" applyProtection="1">
      <alignment horizontal="center" vertical="top" wrapText="1"/>
    </xf>
    <xf numFmtId="38" fontId="2" fillId="2" borderId="1" xfId="1" applyFont="1" applyFill="1" applyBorder="1" applyAlignment="1" applyProtection="1">
      <alignment horizontal="center" vertical="top"/>
    </xf>
    <xf numFmtId="38" fontId="7" fillId="2" borderId="2" xfId="1" applyFont="1" applyFill="1" applyBorder="1" applyAlignment="1" applyProtection="1">
      <alignment horizontal="distributed" vertical="center" wrapText="1"/>
    </xf>
    <xf numFmtId="38" fontId="7" fillId="2" borderId="3" xfId="1" applyFont="1" applyFill="1" applyBorder="1" applyAlignment="1" applyProtection="1">
      <alignment horizontal="distributed" vertical="center" wrapText="1"/>
    </xf>
    <xf numFmtId="38" fontId="7" fillId="2" borderId="4" xfId="1" applyFont="1" applyFill="1" applyBorder="1" applyAlignment="1" applyProtection="1">
      <alignment horizontal="distributed" vertical="center"/>
    </xf>
    <xf numFmtId="38" fontId="7" fillId="2" borderId="11" xfId="1" applyFont="1" applyFill="1" applyBorder="1" applyAlignment="1" applyProtection="1">
      <alignment horizontal="distributed" vertical="center"/>
    </xf>
    <xf numFmtId="38" fontId="7" fillId="2" borderId="0" xfId="1" applyFont="1" applyFill="1" applyBorder="1" applyAlignment="1" applyProtection="1">
      <alignment horizontal="distributed" vertical="center"/>
    </xf>
    <xf numFmtId="38" fontId="7" fillId="2" borderId="12" xfId="1" applyFont="1" applyFill="1" applyBorder="1" applyAlignment="1" applyProtection="1">
      <alignment horizontal="distributed" vertical="center"/>
    </xf>
    <xf numFmtId="38" fontId="7" fillId="2" borderId="5" xfId="1" applyFont="1" applyFill="1" applyBorder="1" applyAlignment="1" applyProtection="1">
      <alignment horizontal="distributed" vertical="center"/>
    </xf>
    <xf numFmtId="38" fontId="7" fillId="2" borderId="6" xfId="1" applyFont="1" applyFill="1" applyBorder="1" applyAlignment="1" applyProtection="1">
      <alignment horizontal="distributed" vertical="center"/>
    </xf>
    <xf numFmtId="38" fontId="7" fillId="2" borderId="7" xfId="1" applyFont="1" applyFill="1" applyBorder="1" applyAlignment="1" applyProtection="1">
      <alignment horizontal="distributed" vertical="center"/>
    </xf>
    <xf numFmtId="38" fontId="7" fillId="2" borderId="11" xfId="1" applyFont="1" applyFill="1" applyBorder="1" applyAlignment="1" applyProtection="1">
      <alignment horizontal="center" vertical="center" wrapText="1"/>
    </xf>
    <xf numFmtId="38" fontId="7" fillId="2" borderId="0" xfId="1" applyFont="1" applyFill="1" applyBorder="1" applyAlignment="1" applyProtection="1">
      <alignment horizontal="center" vertical="center" wrapText="1"/>
    </xf>
    <xf numFmtId="38" fontId="2" fillId="2" borderId="2" xfId="1" applyFont="1" applyFill="1" applyBorder="1" applyAlignment="1" applyProtection="1">
      <alignment horizontal="distributed" vertical="center"/>
    </xf>
    <xf numFmtId="38" fontId="2" fillId="2" borderId="3" xfId="1" applyFont="1" applyFill="1" applyBorder="1" applyAlignment="1" applyProtection="1">
      <alignment horizontal="distributed" vertical="center"/>
    </xf>
    <xf numFmtId="38" fontId="2" fillId="2" borderId="4" xfId="1" applyFont="1" applyFill="1" applyBorder="1" applyAlignment="1" applyProtection="1">
      <alignment horizontal="distributed" vertical="center"/>
    </xf>
    <xf numFmtId="38" fontId="2" fillId="2" borderId="92" xfId="1" applyFont="1" applyFill="1" applyBorder="1" applyAlignment="1" applyProtection="1">
      <alignment horizontal="distributed" vertical="center"/>
    </xf>
    <xf numFmtId="38" fontId="2" fillId="2" borderId="23" xfId="1" applyFont="1" applyFill="1" applyBorder="1" applyAlignment="1" applyProtection="1">
      <alignment horizontal="distributed" vertical="center"/>
    </xf>
    <xf numFmtId="38" fontId="2" fillId="2" borderId="24" xfId="1" applyFont="1" applyFill="1" applyBorder="1" applyAlignment="1" applyProtection="1">
      <alignment horizontal="distributed" vertical="center"/>
    </xf>
    <xf numFmtId="38" fontId="2" fillId="2" borderId="2" xfId="1" applyFont="1" applyFill="1" applyBorder="1" applyAlignment="1" applyProtection="1">
      <alignment horizontal="center" vertical="center" textRotation="255" shrinkToFit="1"/>
    </xf>
    <xf numFmtId="38" fontId="2" fillId="2" borderId="4" xfId="1" applyFont="1" applyFill="1" applyBorder="1" applyAlignment="1" applyProtection="1">
      <alignment horizontal="center" vertical="center" textRotation="255" shrinkToFit="1"/>
    </xf>
    <xf numFmtId="38" fontId="2" fillId="2" borderId="11" xfId="1" applyFont="1" applyFill="1" applyBorder="1" applyAlignment="1" applyProtection="1">
      <alignment horizontal="center" vertical="center" textRotation="255" shrinkToFit="1"/>
    </xf>
    <xf numFmtId="38" fontId="2" fillId="2" borderId="12" xfId="1" applyFont="1" applyFill="1" applyBorder="1" applyAlignment="1" applyProtection="1">
      <alignment horizontal="center" vertical="center" textRotation="255" shrinkToFit="1"/>
    </xf>
    <xf numFmtId="38" fontId="2" fillId="2" borderId="5" xfId="1" applyFont="1" applyFill="1" applyBorder="1" applyAlignment="1" applyProtection="1">
      <alignment horizontal="center" vertical="center" textRotation="255" shrinkToFit="1"/>
    </xf>
    <xf numFmtId="38" fontId="2" fillId="2" borderId="7" xfId="1" applyFont="1" applyFill="1" applyBorder="1" applyAlignment="1" applyProtection="1">
      <alignment horizontal="center" vertical="center" textRotation="255" shrinkToFit="1"/>
    </xf>
    <xf numFmtId="38" fontId="2" fillId="2" borderId="2" xfId="1" applyFont="1" applyFill="1" applyBorder="1" applyAlignment="1" applyProtection="1">
      <alignment horizontal="center" vertical="center" textRotation="255"/>
    </xf>
    <xf numFmtId="38" fontId="2" fillId="2" borderId="4" xfId="1" applyFont="1" applyFill="1" applyBorder="1" applyAlignment="1" applyProtection="1">
      <alignment horizontal="center" vertical="center" textRotation="255"/>
    </xf>
    <xf numFmtId="38" fontId="2" fillId="2" borderId="11" xfId="1" applyFont="1" applyFill="1" applyBorder="1" applyAlignment="1" applyProtection="1">
      <alignment horizontal="center" vertical="center" textRotation="255"/>
    </xf>
    <xf numFmtId="38" fontId="2" fillId="2" borderId="27" xfId="1" applyFont="1" applyFill="1" applyBorder="1" applyAlignment="1" applyProtection="1">
      <alignment horizontal="center" vertical="center" shrinkToFit="1"/>
    </xf>
    <xf numFmtId="38" fontId="2" fillId="2" borderId="28" xfId="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wrapText="1"/>
    </xf>
    <xf numFmtId="176" fontId="3" fillId="2" borderId="1" xfId="1" applyNumberFormat="1" applyFont="1" applyFill="1" applyBorder="1" applyAlignment="1" applyProtection="1">
      <alignment horizontal="center" vertical="center"/>
    </xf>
    <xf numFmtId="38" fontId="2" fillId="2" borderId="5" xfId="1" applyFont="1" applyFill="1" applyBorder="1" applyAlignment="1" applyProtection="1">
      <alignment horizontal="distributed" vertical="center"/>
    </xf>
    <xf numFmtId="38" fontId="2" fillId="2" borderId="6" xfId="1" applyFont="1" applyFill="1" applyBorder="1" applyAlignment="1" applyProtection="1">
      <alignment horizontal="distributed" vertical="center"/>
    </xf>
    <xf numFmtId="38" fontId="2" fillId="2" borderId="7" xfId="1" applyFont="1" applyFill="1" applyBorder="1" applyAlignment="1" applyProtection="1">
      <alignment horizontal="distributed" vertical="center"/>
    </xf>
    <xf numFmtId="38" fontId="2" fillId="2" borderId="5" xfId="1" applyFont="1" applyFill="1" applyBorder="1" applyAlignment="1" applyProtection="1">
      <alignment horizontal="center" vertical="center" textRotation="255"/>
    </xf>
    <xf numFmtId="38" fontId="2" fillId="2" borderId="7" xfId="1" applyFont="1" applyFill="1" applyBorder="1" applyAlignment="1" applyProtection="1">
      <alignment horizontal="center" vertical="center" textRotation="255"/>
    </xf>
    <xf numFmtId="38" fontId="3" fillId="2" borderId="13" xfId="1" applyFont="1" applyFill="1" applyBorder="1" applyAlignment="1" applyProtection="1">
      <alignment horizontal="center" vertical="center"/>
    </xf>
    <xf numFmtId="38" fontId="3" fillId="2" borderId="0" xfId="1" applyFont="1" applyFill="1" applyBorder="1" applyAlignment="1" applyProtection="1">
      <alignment horizontal="left" vertical="center"/>
    </xf>
    <xf numFmtId="38" fontId="3" fillId="2" borderId="12" xfId="1" applyFont="1" applyFill="1" applyBorder="1" applyAlignment="1" applyProtection="1">
      <alignment horizontal="left" vertical="center"/>
    </xf>
    <xf numFmtId="38" fontId="2" fillId="2" borderId="10" xfId="1" applyFont="1" applyFill="1" applyBorder="1" applyAlignment="1" applyProtection="1">
      <alignment horizontal="center" vertical="center"/>
    </xf>
    <xf numFmtId="38" fontId="2" fillId="2" borderId="30" xfId="1" applyFont="1" applyFill="1" applyBorder="1" applyAlignment="1" applyProtection="1">
      <alignment horizontal="center" vertical="center"/>
    </xf>
    <xf numFmtId="38" fontId="2" fillId="2" borderId="8" xfId="1" applyFont="1" applyFill="1" applyBorder="1" applyAlignment="1" applyProtection="1">
      <alignment horizontal="center" vertical="center"/>
    </xf>
    <xf numFmtId="38" fontId="2" fillId="2" borderId="9" xfId="1" applyFont="1" applyFill="1" applyBorder="1" applyAlignment="1" applyProtection="1">
      <alignment horizontal="center" vertical="center"/>
    </xf>
    <xf numFmtId="38" fontId="8" fillId="2" borderId="28" xfId="1" applyFont="1" applyFill="1" applyBorder="1" applyAlignment="1" applyProtection="1">
      <alignment horizontal="left" vertical="center"/>
    </xf>
    <xf numFmtId="38" fontId="8" fillId="2" borderId="29" xfId="1" applyFont="1" applyFill="1" applyBorder="1" applyAlignment="1" applyProtection="1">
      <alignment horizontal="left" vertical="center"/>
    </xf>
    <xf numFmtId="38" fontId="7" fillId="2" borderId="2" xfId="1" applyFont="1" applyFill="1" applyBorder="1" applyAlignment="1" applyProtection="1">
      <alignment horizontal="center" vertical="center" textRotation="255"/>
    </xf>
    <xf numFmtId="38" fontId="4" fillId="2" borderId="14" xfId="1" applyFont="1" applyFill="1" applyBorder="1" applyAlignment="1" applyProtection="1">
      <alignment horizontal="center" vertical="center"/>
    </xf>
    <xf numFmtId="38" fontId="5" fillId="2" borderId="0" xfId="1" applyFont="1" applyFill="1" applyAlignment="1" applyProtection="1">
      <alignment horizontal="left"/>
    </xf>
    <xf numFmtId="38" fontId="4" fillId="2" borderId="29" xfId="1" applyFont="1" applyFill="1" applyBorder="1" applyAlignment="1" applyProtection="1">
      <alignment horizontal="center" vertical="center" shrinkToFit="1"/>
    </xf>
    <xf numFmtId="38" fontId="4" fillId="2" borderId="27" xfId="1" applyFont="1" applyFill="1" applyBorder="1" applyAlignment="1" applyProtection="1">
      <alignment horizontal="center" vertical="center" shrinkToFit="1"/>
    </xf>
    <xf numFmtId="38" fontId="4" fillId="2" borderId="4" xfId="1" applyFont="1" applyFill="1" applyBorder="1" applyAlignment="1" applyProtection="1">
      <alignment horizontal="center" vertical="center" shrinkToFit="1"/>
    </xf>
    <xf numFmtId="38" fontId="4" fillId="2" borderId="35" xfId="1" applyFont="1" applyFill="1" applyBorder="1" applyAlignment="1" applyProtection="1">
      <alignment horizontal="center" vertical="center" shrinkToFit="1"/>
    </xf>
    <xf numFmtId="38" fontId="4" fillId="2" borderId="2" xfId="1" applyFont="1" applyFill="1" applyBorder="1" applyAlignment="1" applyProtection="1">
      <alignment horizontal="center" vertical="center" shrinkToFit="1"/>
    </xf>
    <xf numFmtId="38" fontId="4" fillId="2" borderId="5" xfId="1" applyFont="1" applyFill="1" applyBorder="1" applyAlignment="1" applyProtection="1">
      <alignment horizontal="center" vertical="center" shrinkToFit="1"/>
    </xf>
    <xf numFmtId="38" fontId="4" fillId="2" borderId="6" xfId="1" applyFont="1" applyFill="1" applyBorder="1" applyAlignment="1" applyProtection="1">
      <alignment horizontal="center" vertical="center" shrinkToFit="1"/>
    </xf>
    <xf numFmtId="38" fontId="4" fillId="2" borderId="7" xfId="1" applyFont="1" applyFill="1" applyBorder="1" applyAlignment="1" applyProtection="1">
      <alignment horizontal="center" vertical="center" shrinkToFit="1"/>
    </xf>
    <xf numFmtId="38" fontId="8" fillId="2" borderId="2" xfId="1" applyFont="1" applyFill="1" applyBorder="1" applyAlignment="1" applyProtection="1">
      <alignment horizontal="center" vertical="center" wrapText="1"/>
    </xf>
    <xf numFmtId="38" fontId="8" fillId="2" borderId="3" xfId="1" applyFont="1" applyFill="1" applyBorder="1" applyAlignment="1" applyProtection="1">
      <alignment horizontal="center" vertical="center" wrapText="1"/>
    </xf>
    <xf numFmtId="38" fontId="8" fillId="2" borderId="4" xfId="1" applyFont="1" applyFill="1" applyBorder="1" applyAlignment="1" applyProtection="1">
      <alignment horizontal="center" vertical="center" wrapText="1"/>
    </xf>
    <xf numFmtId="38" fontId="8" fillId="2" borderId="5" xfId="1" applyFont="1" applyFill="1" applyBorder="1" applyAlignment="1" applyProtection="1">
      <alignment horizontal="center" vertical="center" wrapText="1"/>
    </xf>
    <xf numFmtId="38" fontId="8" fillId="2" borderId="6" xfId="1" applyFont="1" applyFill="1" applyBorder="1" applyAlignment="1" applyProtection="1">
      <alignment horizontal="center" vertical="center" wrapText="1"/>
    </xf>
    <xf numFmtId="38" fontId="8" fillId="2" borderId="7" xfId="1" applyFont="1" applyFill="1" applyBorder="1" applyAlignment="1" applyProtection="1">
      <alignment horizontal="center" vertical="center" wrapText="1"/>
    </xf>
    <xf numFmtId="38" fontId="10" fillId="2" borderId="27" xfId="1" applyFont="1" applyFill="1" applyBorder="1" applyAlignment="1" applyProtection="1">
      <alignment horizontal="center" vertical="center"/>
    </xf>
    <xf numFmtId="38" fontId="10" fillId="2" borderId="28" xfId="1" applyFont="1" applyFill="1" applyBorder="1" applyAlignment="1" applyProtection="1">
      <alignment horizontal="center" vertical="center"/>
    </xf>
    <xf numFmtId="38" fontId="10" fillId="2" borderId="29" xfId="1" applyFont="1" applyFill="1" applyBorder="1" applyAlignment="1" applyProtection="1">
      <alignment horizontal="center" vertical="center"/>
    </xf>
    <xf numFmtId="38" fontId="4" fillId="2" borderId="11" xfId="1" applyFont="1" applyFill="1" applyBorder="1" applyAlignment="1" applyProtection="1">
      <alignment horizontal="center" vertical="center"/>
    </xf>
    <xf numFmtId="38" fontId="4" fillId="2" borderId="12" xfId="1" applyFont="1" applyFill="1" applyBorder="1" applyAlignment="1" applyProtection="1">
      <alignment horizontal="center" vertical="center"/>
    </xf>
    <xf numFmtId="38" fontId="2" fillId="2" borderId="29" xfId="1" applyFont="1" applyFill="1" applyBorder="1" applyAlignment="1" applyProtection="1">
      <alignment horizontal="center" vertical="center"/>
    </xf>
    <xf numFmtId="38" fontId="2" fillId="2" borderId="27" xfId="1" applyFont="1" applyFill="1" applyBorder="1" applyAlignment="1" applyProtection="1">
      <alignment horizontal="center" vertical="center"/>
    </xf>
    <xf numFmtId="38" fontId="0" fillId="0" borderId="6" xfId="1" applyFont="1" applyBorder="1" applyAlignment="1">
      <alignment horizontal="center" vertical="center"/>
    </xf>
    <xf numFmtId="38" fontId="0" fillId="0" borderId="1" xfId="1" applyFont="1" applyBorder="1" applyAlignment="1">
      <alignment horizontal="right" vertical="center"/>
    </xf>
    <xf numFmtId="38" fontId="0" fillId="0" borderId="35" xfId="1" applyFont="1" applyBorder="1" applyAlignment="1">
      <alignment horizontal="right" vertical="center"/>
    </xf>
    <xf numFmtId="38" fontId="0" fillId="0" borderId="52" xfId="1" applyFont="1" applyBorder="1" applyAlignment="1">
      <alignment horizontal="right" vertical="center"/>
    </xf>
    <xf numFmtId="38" fontId="0" fillId="0" borderId="14" xfId="1" applyFont="1" applyBorder="1" applyAlignment="1">
      <alignment horizontal="right" vertical="center"/>
    </xf>
    <xf numFmtId="38" fontId="14" fillId="5" borderId="50" xfId="1" applyFont="1" applyFill="1" applyBorder="1" applyAlignment="1">
      <alignment horizontal="center" vertical="center"/>
    </xf>
    <xf numFmtId="38" fontId="14" fillId="5" borderId="51" xfId="1" applyFont="1" applyFill="1" applyBorder="1" applyAlignment="1">
      <alignment horizontal="center" vertical="center"/>
    </xf>
    <xf numFmtId="38" fontId="14" fillId="5" borderId="38" xfId="1" applyFont="1" applyFill="1" applyBorder="1" applyAlignment="1">
      <alignment horizontal="center" vertical="center"/>
    </xf>
    <xf numFmtId="38" fontId="14" fillId="5" borderId="71" xfId="1" applyFont="1" applyFill="1" applyBorder="1" applyAlignment="1">
      <alignment horizontal="right" vertical="center"/>
    </xf>
    <xf numFmtId="38" fontId="14" fillId="5" borderId="72" xfId="1" applyFont="1" applyFill="1" applyBorder="1" applyAlignment="1">
      <alignment horizontal="right" vertical="center"/>
    </xf>
    <xf numFmtId="38" fontId="15" fillId="0" borderId="28" xfId="1" applyFont="1" applyBorder="1" applyAlignment="1">
      <alignment horizontal="right" vertical="center"/>
    </xf>
    <xf numFmtId="38" fontId="0" fillId="0" borderId="28" xfId="1" applyFont="1" applyBorder="1" applyAlignment="1">
      <alignment horizontal="right" vertical="center"/>
    </xf>
    <xf numFmtId="38" fontId="0" fillId="0" borderId="29" xfId="1" applyFont="1" applyBorder="1" applyAlignment="1">
      <alignment horizontal="right" vertical="center"/>
    </xf>
    <xf numFmtId="38" fontId="0" fillId="0" borderId="35" xfId="1" applyFont="1" applyBorder="1" applyAlignment="1">
      <alignment horizontal="center" vertical="center"/>
    </xf>
    <xf numFmtId="38" fontId="0" fillId="0" borderId="14" xfId="1" applyFont="1" applyBorder="1" applyAlignment="1">
      <alignment horizontal="center" vertical="center"/>
    </xf>
    <xf numFmtId="0" fontId="0" fillId="13" borderId="0" xfId="0" applyFill="1" applyAlignment="1">
      <alignment horizontal="center" vertical="center" textRotation="255"/>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88</xdr:row>
      <xdr:rowOff>104776</xdr:rowOff>
    </xdr:from>
    <xdr:to>
      <xdr:col>69</xdr:col>
      <xdr:colOff>9525</xdr:colOff>
      <xdr:row>92</xdr:row>
      <xdr:rowOff>57151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7150" y="10534651"/>
          <a:ext cx="70770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tx1"/>
              </a:solidFill>
            </a:rPr>
            <a:t>(</a:t>
          </a:r>
          <a:r>
            <a:rPr kumimoji="1" lang="ja-JP" altLang="en-US" sz="800">
              <a:solidFill>
                <a:schemeClr val="tx1"/>
              </a:solidFill>
            </a:rPr>
            <a:t>職員記入欄</a:t>
          </a:r>
          <a:r>
            <a:rPr kumimoji="1" lang="en-US" altLang="ja-JP" sz="800">
              <a:solidFill>
                <a:schemeClr val="tx1"/>
              </a:solidFill>
            </a:rPr>
            <a:t>)</a:t>
          </a:r>
          <a:r>
            <a:rPr kumimoji="1" lang="ja-JP" altLang="en-US" sz="800">
              <a:solidFill>
                <a:schemeClr val="tx1"/>
              </a:solidFill>
            </a:rPr>
            <a:t>　</a:t>
          </a:r>
          <a:r>
            <a:rPr kumimoji="1" lang="ja-JP" altLang="en-US" sz="1050">
              <a:solidFill>
                <a:schemeClr val="tx1"/>
              </a:solidFill>
            </a:rPr>
            <a:t>通常□　賦課決定□　解消□　メモ□　扶養紐付□　徴収区分　特・普　　更正事由＿＿　期・月＿＿　</a:t>
          </a:r>
          <a:r>
            <a:rPr kumimoji="1" lang="ja-JP" altLang="en-US" sz="105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D1:ES42"/>
  <sheetViews>
    <sheetView tabSelected="1" zoomScaleNormal="100" workbookViewId="0"/>
  </sheetViews>
  <sheetFormatPr defaultColWidth="0.75" defaultRowHeight="21.75" customHeight="1" x14ac:dyDescent="0.4"/>
  <cols>
    <col min="1" max="16384" width="0.75" style="12"/>
  </cols>
  <sheetData>
    <row r="1" spans="4:149" s="198" customFormat="1" ht="21.75" customHeight="1" x14ac:dyDescent="0.4">
      <c r="D1" s="282" t="s">
        <v>762</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row>
    <row r="2" spans="4:149" s="198" customFormat="1" ht="21.75" customHeight="1" x14ac:dyDescent="0.4">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row>
    <row r="3" spans="4:149" s="198" customFormat="1" ht="21.75" customHeight="1" x14ac:dyDescent="0.4">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row>
    <row r="4" spans="4:149" s="198" customFormat="1" ht="21.75" customHeight="1" x14ac:dyDescent="0.4">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row>
    <row r="5" spans="4:149" ht="21.75" customHeight="1" x14ac:dyDescent="0.4">
      <c r="E5" s="12" t="s">
        <v>741</v>
      </c>
    </row>
    <row r="6" spans="4:149" ht="21.75" customHeight="1" x14ac:dyDescent="0.4">
      <c r="F6" s="71" t="s">
        <v>742</v>
      </c>
      <c r="G6" s="71"/>
      <c r="H6" s="71"/>
      <c r="I6" s="71"/>
      <c r="J6" s="71"/>
      <c r="K6" s="71"/>
      <c r="L6" s="71"/>
      <c r="M6" s="71"/>
      <c r="N6" s="71"/>
      <c r="O6" s="71"/>
      <c r="P6" s="71"/>
      <c r="Q6" s="71"/>
      <c r="R6" s="71"/>
      <c r="AG6" s="78" t="s">
        <v>743</v>
      </c>
      <c r="AH6" s="78"/>
      <c r="AI6" s="78"/>
      <c r="AJ6" s="78"/>
      <c r="AK6" s="78"/>
      <c r="AL6" s="78"/>
      <c r="AM6" s="78"/>
      <c r="AN6" s="78"/>
      <c r="AO6" s="78"/>
      <c r="AP6" s="78"/>
      <c r="AQ6" s="78"/>
      <c r="AR6" s="78"/>
      <c r="AS6" s="78"/>
    </row>
    <row r="7" spans="4:149" ht="12.75" customHeight="1" x14ac:dyDescent="0.4">
      <c r="F7" s="283" t="s">
        <v>832</v>
      </c>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3"/>
      <c r="CW7" s="283"/>
      <c r="CX7" s="283"/>
      <c r="CY7" s="283"/>
      <c r="CZ7" s="283"/>
      <c r="DA7" s="283"/>
      <c r="DB7" s="283"/>
      <c r="DC7" s="283"/>
      <c r="DD7" s="283"/>
      <c r="DE7" s="283"/>
      <c r="DF7" s="283"/>
      <c r="DG7" s="283"/>
      <c r="DH7" s="283"/>
      <c r="DI7" s="283"/>
      <c r="DJ7" s="283"/>
      <c r="DK7" s="283"/>
      <c r="DL7" s="283"/>
      <c r="DM7" s="283"/>
      <c r="DN7" s="283"/>
      <c r="DO7" s="283"/>
      <c r="DP7" s="283"/>
      <c r="DQ7" s="283"/>
      <c r="DR7" s="283"/>
      <c r="DS7" s="283"/>
      <c r="DT7" s="283"/>
      <c r="DU7" s="283"/>
      <c r="DV7" s="283"/>
      <c r="DW7" s="283"/>
      <c r="DX7" s="283"/>
      <c r="DY7" s="283"/>
      <c r="DZ7" s="283"/>
      <c r="EA7" s="283"/>
      <c r="EB7" s="283"/>
      <c r="EC7" s="283"/>
    </row>
    <row r="8" spans="4:149" ht="15" customHeight="1" x14ac:dyDescent="0.4">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c r="DA8" s="283"/>
      <c r="DB8" s="283"/>
      <c r="DC8" s="283"/>
      <c r="DD8" s="283"/>
      <c r="DE8" s="283"/>
      <c r="DF8" s="283"/>
      <c r="DG8" s="283"/>
      <c r="DH8" s="283"/>
      <c r="DI8" s="283"/>
      <c r="DJ8" s="283"/>
      <c r="DK8" s="283"/>
      <c r="DL8" s="283"/>
      <c r="DM8" s="283"/>
      <c r="DN8" s="283"/>
      <c r="DO8" s="283"/>
      <c r="DP8" s="283"/>
      <c r="DQ8" s="283"/>
      <c r="DR8" s="283"/>
      <c r="DS8" s="283"/>
      <c r="DT8" s="283"/>
      <c r="DU8" s="283"/>
      <c r="DV8" s="283"/>
      <c r="DW8" s="283"/>
      <c r="DX8" s="283"/>
      <c r="DY8" s="283"/>
      <c r="DZ8" s="283"/>
      <c r="EA8" s="283"/>
      <c r="EB8" s="283"/>
      <c r="EC8" s="283"/>
    </row>
    <row r="9" spans="4:149" ht="21.75" customHeight="1" x14ac:dyDescent="0.4">
      <c r="E9" s="284" t="s">
        <v>744</v>
      </c>
      <c r="F9" s="284"/>
      <c r="G9" s="284"/>
      <c r="H9" s="284"/>
      <c r="I9" s="284"/>
      <c r="J9" s="284"/>
      <c r="K9" s="284"/>
      <c r="L9" s="284"/>
      <c r="M9" s="284"/>
      <c r="N9" s="284"/>
      <c r="O9" s="284"/>
      <c r="P9" s="284"/>
      <c r="Q9" s="284"/>
      <c r="R9" s="284"/>
      <c r="S9" s="284"/>
      <c r="T9" s="284"/>
      <c r="U9" s="284"/>
      <c r="V9" s="284"/>
      <c r="W9" s="284"/>
    </row>
    <row r="10" spans="4:149" ht="21.75" customHeight="1" x14ac:dyDescent="0.4">
      <c r="F10" s="12" t="s">
        <v>745</v>
      </c>
    </row>
    <row r="11" spans="4:149" ht="21.75" customHeight="1" x14ac:dyDescent="0.4">
      <c r="F11" s="12" t="s">
        <v>789</v>
      </c>
    </row>
    <row r="13" spans="4:149" ht="21.75" customHeight="1" x14ac:dyDescent="0.4">
      <c r="E13" s="284" t="s">
        <v>746</v>
      </c>
      <c r="F13" s="284"/>
      <c r="G13" s="284"/>
      <c r="H13" s="284"/>
      <c r="I13" s="284"/>
      <c r="J13" s="284"/>
      <c r="K13" s="284"/>
      <c r="L13" s="284"/>
      <c r="M13" s="284"/>
      <c r="N13" s="284"/>
      <c r="O13" s="284"/>
      <c r="P13" s="284"/>
      <c r="Q13" s="284"/>
      <c r="R13" s="284"/>
      <c r="S13" s="284"/>
      <c r="T13" s="284"/>
      <c r="U13" s="284"/>
      <c r="V13" s="284"/>
      <c r="W13" s="284"/>
    </row>
    <row r="14" spans="4:149" ht="21.75" customHeight="1" x14ac:dyDescent="0.4">
      <c r="F14" s="12" t="s">
        <v>747</v>
      </c>
    </row>
    <row r="15" spans="4:149" ht="21.75" customHeight="1" x14ac:dyDescent="0.4">
      <c r="F15" s="12" t="s">
        <v>748</v>
      </c>
    </row>
    <row r="17" spans="5:130" ht="21.75" customHeight="1" x14ac:dyDescent="0.4">
      <c r="E17" s="285" t="s">
        <v>749</v>
      </c>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row>
    <row r="18" spans="5:130" ht="21.75" customHeight="1" x14ac:dyDescent="0.4">
      <c r="F18" s="12" t="s">
        <v>790</v>
      </c>
    </row>
    <row r="20" spans="5:130" ht="21.75" customHeight="1" x14ac:dyDescent="0.4">
      <c r="E20" s="284" t="s">
        <v>750</v>
      </c>
      <c r="F20" s="284"/>
      <c r="G20" s="284"/>
      <c r="H20" s="284"/>
      <c r="I20" s="284"/>
      <c r="J20" s="284"/>
      <c r="K20" s="284"/>
      <c r="L20" s="284"/>
      <c r="M20" s="284"/>
      <c r="N20" s="284"/>
      <c r="O20" s="284"/>
      <c r="P20" s="284"/>
      <c r="Q20" s="284"/>
      <c r="R20" s="284"/>
      <c r="S20" s="284"/>
      <c r="T20" s="284"/>
      <c r="U20" s="284"/>
      <c r="V20" s="284"/>
      <c r="W20" s="284"/>
    </row>
    <row r="21" spans="5:130" ht="21.75" customHeight="1" x14ac:dyDescent="0.4">
      <c r="F21" s="12" t="s">
        <v>751</v>
      </c>
    </row>
    <row r="22" spans="5:130" ht="21.75" customHeight="1" x14ac:dyDescent="0.4">
      <c r="F22" s="12" t="s">
        <v>794</v>
      </c>
    </row>
    <row r="24" spans="5:130" ht="21.75" customHeight="1" x14ac:dyDescent="0.4">
      <c r="E24" s="286" t="s">
        <v>752</v>
      </c>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row>
    <row r="25" spans="5:130" ht="21.75" customHeight="1" x14ac:dyDescent="0.4">
      <c r="F25" s="287" t="s">
        <v>760</v>
      </c>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7"/>
      <c r="DJ25" s="287"/>
      <c r="DK25" s="287"/>
      <c r="DL25" s="287"/>
      <c r="DM25" s="287"/>
      <c r="DN25" s="287"/>
      <c r="DO25" s="287"/>
      <c r="DP25" s="287"/>
      <c r="DQ25" s="287"/>
      <c r="DR25" s="287"/>
      <c r="DS25" s="287"/>
      <c r="DT25" s="287"/>
      <c r="DU25" s="287"/>
      <c r="DV25" s="287"/>
      <c r="DW25" s="287"/>
      <c r="DX25" s="287"/>
      <c r="DY25" s="287"/>
      <c r="DZ25" s="287"/>
    </row>
    <row r="26" spans="5:130" ht="21.75" customHeight="1" x14ac:dyDescent="0.4">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row>
    <row r="27" spans="5:130" ht="21.75" customHeight="1" thickBot="1" x14ac:dyDescent="0.45">
      <c r="F27" s="288" t="s">
        <v>753</v>
      </c>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288"/>
      <c r="DQ27" s="288"/>
      <c r="DR27" s="288"/>
      <c r="DS27" s="288"/>
      <c r="DT27" s="288"/>
      <c r="DU27" s="288"/>
      <c r="DV27" s="288"/>
      <c r="DW27" s="288"/>
      <c r="DX27" s="288"/>
      <c r="DY27" s="288"/>
      <c r="DZ27" s="288"/>
    </row>
    <row r="28" spans="5:130" ht="21.75" customHeight="1" thickTop="1" x14ac:dyDescent="0.4">
      <c r="E28" s="199"/>
      <c r="F28" s="295" t="s">
        <v>754</v>
      </c>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6"/>
      <c r="CN28" s="296"/>
      <c r="CO28" s="296"/>
      <c r="CP28" s="296"/>
      <c r="CQ28" s="296"/>
      <c r="CR28" s="296"/>
      <c r="CS28" s="296"/>
      <c r="CT28" s="296"/>
      <c r="CU28" s="296"/>
      <c r="CV28" s="296"/>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01"/>
    </row>
    <row r="29" spans="5:130" ht="21.75" customHeight="1" x14ac:dyDescent="0.4">
      <c r="E29" s="199"/>
      <c r="F29" s="289" t="s">
        <v>761</v>
      </c>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1"/>
    </row>
    <row r="30" spans="5:130" ht="21.75" customHeight="1" x14ac:dyDescent="0.4">
      <c r="E30" s="199"/>
      <c r="F30" s="289"/>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1"/>
    </row>
    <row r="31" spans="5:130" ht="21.75" customHeight="1" x14ac:dyDescent="0.4">
      <c r="E31" s="199"/>
      <c r="F31" s="289"/>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1"/>
    </row>
    <row r="32" spans="5:130" ht="21.75" customHeight="1" thickBot="1" x14ac:dyDescent="0.45">
      <c r="E32" s="199"/>
      <c r="F32" s="292"/>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4"/>
    </row>
    <row r="33" spans="5:131" ht="21.75" customHeight="1" thickTop="1" x14ac:dyDescent="0.4">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c r="EA33" s="260"/>
    </row>
    <row r="34" spans="5:131" s="15" customFormat="1" ht="21.75" customHeight="1" x14ac:dyDescent="0.4">
      <c r="F34" s="23" t="s">
        <v>755</v>
      </c>
      <c r="G34" s="23"/>
      <c r="H34" s="23"/>
      <c r="I34" s="23"/>
      <c r="J34" s="23"/>
      <c r="K34" s="23"/>
      <c r="L34" s="23"/>
      <c r="M34" s="23"/>
      <c r="N34" s="23"/>
      <c r="O34" s="23"/>
      <c r="P34" s="23"/>
    </row>
    <row r="35" spans="5:131" ht="21.75" customHeight="1" x14ac:dyDescent="0.4">
      <c r="F35" s="200"/>
      <c r="G35" s="200"/>
      <c r="H35" s="200"/>
      <c r="I35" s="200"/>
      <c r="J35" s="200"/>
      <c r="K35" s="200"/>
      <c r="L35" s="200"/>
      <c r="M35" s="200"/>
      <c r="N35" s="200"/>
      <c r="O35" s="200"/>
      <c r="P35" s="200"/>
    </row>
    <row r="36" spans="5:131" ht="21.75" customHeight="1" x14ac:dyDescent="0.4">
      <c r="E36" s="280" t="s">
        <v>756</v>
      </c>
      <c r="F36" s="281"/>
      <c r="G36" s="281"/>
      <c r="H36" s="281"/>
      <c r="I36" s="281"/>
      <c r="J36" s="281"/>
      <c r="K36" s="281"/>
      <c r="L36" s="281"/>
      <c r="M36" s="281"/>
      <c r="N36" s="281"/>
      <c r="O36" s="281"/>
      <c r="P36" s="281"/>
    </row>
    <row r="37" spans="5:131" ht="21.75" customHeight="1" x14ac:dyDescent="0.4">
      <c r="F37" s="12" t="s">
        <v>757</v>
      </c>
    </row>
    <row r="38" spans="5:131" ht="21.75" customHeight="1" x14ac:dyDescent="0.4">
      <c r="F38" s="12" t="s">
        <v>791</v>
      </c>
    </row>
    <row r="41" spans="5:131" ht="21.75" customHeight="1" x14ac:dyDescent="0.4">
      <c r="E41" s="12" t="s">
        <v>758</v>
      </c>
    </row>
    <row r="42" spans="5:131" ht="21.75" customHeight="1" x14ac:dyDescent="0.4">
      <c r="F42" s="12" t="s">
        <v>759</v>
      </c>
    </row>
  </sheetData>
  <sheetProtection selectLockedCells="1" selectUnlockedCells="1"/>
  <mergeCells count="12">
    <mergeCell ref="E36:P36"/>
    <mergeCell ref="D1:ES4"/>
    <mergeCell ref="F7:EC8"/>
    <mergeCell ref="E9:W9"/>
    <mergeCell ref="E13:W13"/>
    <mergeCell ref="E17:AE17"/>
    <mergeCell ref="E20:W20"/>
    <mergeCell ref="E24:AE24"/>
    <mergeCell ref="F25:DZ26"/>
    <mergeCell ref="F27:DZ27"/>
    <mergeCell ref="F29:DZ32"/>
    <mergeCell ref="F28:DY28"/>
  </mergeCells>
  <phoneticPr fontId="1"/>
  <pageMargins left="0.23622047244094491" right="0.23622047244094491" top="0.35433070866141736" bottom="0.35433070866141736"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4"/>
  <sheetViews>
    <sheetView workbookViewId="0">
      <selection activeCell="B50" sqref="B50"/>
    </sheetView>
  </sheetViews>
  <sheetFormatPr defaultColWidth="9" defaultRowHeight="18.75" x14ac:dyDescent="0.4"/>
  <cols>
    <col min="1" max="1" width="17.25" style="20" bestFit="1" customWidth="1"/>
    <col min="2" max="2" width="12.875" style="20" bestFit="1" customWidth="1"/>
    <col min="3" max="4" width="16.875" style="20" bestFit="1" customWidth="1"/>
    <col min="5" max="5" width="17.125" style="20" bestFit="1" customWidth="1"/>
    <col min="6" max="6" width="21.875" style="20" bestFit="1" customWidth="1"/>
    <col min="7" max="8" width="13" style="20" bestFit="1" customWidth="1"/>
    <col min="9" max="11" width="13.25" style="20" bestFit="1" customWidth="1"/>
    <col min="12" max="16384" width="9" style="20"/>
  </cols>
  <sheetData>
    <row r="1" spans="1:6" x14ac:dyDescent="0.4">
      <c r="A1" s="20" t="s">
        <v>616</v>
      </c>
      <c r="B1" s="20" t="s">
        <v>617</v>
      </c>
      <c r="C1" s="20" t="s">
        <v>618</v>
      </c>
      <c r="D1" s="20" t="s">
        <v>619</v>
      </c>
      <c r="E1" s="20" t="s">
        <v>620</v>
      </c>
      <c r="F1" s="20" t="s">
        <v>621</v>
      </c>
    </row>
    <row r="2" spans="1:6" x14ac:dyDescent="0.4">
      <c r="A2" s="20">
        <f>営業等!AQ67</f>
        <v>0</v>
      </c>
      <c r="B2" s="20">
        <f>農業!AQ58</f>
        <v>0</v>
      </c>
      <c r="C2" s="20">
        <f>不動産!AA69</f>
        <v>0</v>
      </c>
      <c r="D2" s="20">
        <f>'2.収入'!AR4</f>
        <v>0</v>
      </c>
      <c r="E2" s="20">
        <f>'2.収入'!AR7</f>
        <v>0</v>
      </c>
      <c r="F2" s="20">
        <f>B6</f>
        <v>0</v>
      </c>
    </row>
    <row r="3" spans="1:6" x14ac:dyDescent="0.4">
      <c r="A3" s="20" t="s">
        <v>622</v>
      </c>
      <c r="B3" s="20" t="s">
        <v>623</v>
      </c>
      <c r="C3" s="20" t="s">
        <v>624</v>
      </c>
      <c r="D3" s="20" t="s">
        <v>625</v>
      </c>
      <c r="E3" s="20" t="s">
        <v>639</v>
      </c>
      <c r="F3" s="20" t="s">
        <v>615</v>
      </c>
    </row>
    <row r="4" spans="1:6" x14ac:dyDescent="0.4">
      <c r="A4" s="20">
        <f>B20</f>
        <v>0</v>
      </c>
      <c r="B4" s="20">
        <f>'2.収入'!AR16</f>
        <v>0</v>
      </c>
      <c r="C4" s="20">
        <f>'2.収入'!AR19</f>
        <v>0</v>
      </c>
      <c r="D4" s="20">
        <f>'2.収入'!AR24</f>
        <v>0</v>
      </c>
      <c r="E4" s="20">
        <f>A2+B2+C2+D2+E2+F2+B4+C4+D4</f>
        <v>0</v>
      </c>
      <c r="F4" s="20">
        <f>B138+C134</f>
        <v>0</v>
      </c>
    </row>
    <row r="6" spans="1:6" x14ac:dyDescent="0.4">
      <c r="A6" s="20" t="s">
        <v>612</v>
      </c>
      <c r="B6" s="156">
        <f>VLOOKUP('2.収入'!R13,計算用シート!A8:E18,4,TRUE)</f>
        <v>0</v>
      </c>
    </row>
    <row r="7" spans="1:6" s="165" customFormat="1" x14ac:dyDescent="0.4">
      <c r="A7" s="1410" t="s">
        <v>721</v>
      </c>
      <c r="B7" s="1410"/>
      <c r="C7" s="1410"/>
      <c r="D7" s="165" t="s">
        <v>797</v>
      </c>
    </row>
    <row r="8" spans="1:6" x14ac:dyDescent="0.4">
      <c r="A8" s="61">
        <v>0</v>
      </c>
      <c r="B8" s="61" t="s">
        <v>613</v>
      </c>
      <c r="C8" s="61">
        <v>550999</v>
      </c>
      <c r="D8" s="61">
        <v>0</v>
      </c>
    </row>
    <row r="9" spans="1:6" x14ac:dyDescent="0.4">
      <c r="A9" s="61">
        <f t="shared" ref="A9:A18" si="0">C8+1</f>
        <v>551000</v>
      </c>
      <c r="B9" s="61" t="s">
        <v>613</v>
      </c>
      <c r="C9" s="61">
        <v>1618999</v>
      </c>
      <c r="D9" s="61">
        <f>'2.収入'!$R$13-550000</f>
        <v>-550000</v>
      </c>
    </row>
    <row r="10" spans="1:6" x14ac:dyDescent="0.4">
      <c r="A10" s="61">
        <f t="shared" si="0"/>
        <v>1619000</v>
      </c>
      <c r="B10" s="61" t="s">
        <v>613</v>
      </c>
      <c r="C10" s="61">
        <v>1619999</v>
      </c>
      <c r="D10" s="61">
        <v>1069000</v>
      </c>
    </row>
    <row r="11" spans="1:6" x14ac:dyDescent="0.4">
      <c r="A11" s="61">
        <f t="shared" si="0"/>
        <v>1620000</v>
      </c>
      <c r="B11" s="61" t="s">
        <v>613</v>
      </c>
      <c r="C11" s="61">
        <v>1621999</v>
      </c>
      <c r="D11" s="61">
        <v>1070000</v>
      </c>
    </row>
    <row r="12" spans="1:6" x14ac:dyDescent="0.4">
      <c r="A12" s="61">
        <f t="shared" si="0"/>
        <v>1622000</v>
      </c>
      <c r="B12" s="61" t="s">
        <v>613</v>
      </c>
      <c r="C12" s="61">
        <v>1623999</v>
      </c>
      <c r="D12" s="61">
        <v>1072000</v>
      </c>
    </row>
    <row r="13" spans="1:6" x14ac:dyDescent="0.4">
      <c r="A13" s="61">
        <f t="shared" si="0"/>
        <v>1624000</v>
      </c>
      <c r="B13" s="61" t="s">
        <v>613</v>
      </c>
      <c r="C13" s="61">
        <v>1627999</v>
      </c>
      <c r="D13" s="61">
        <v>1074000</v>
      </c>
    </row>
    <row r="14" spans="1:6" x14ac:dyDescent="0.4">
      <c r="A14" s="61">
        <f t="shared" si="0"/>
        <v>1628000</v>
      </c>
      <c r="B14" s="61" t="s">
        <v>613</v>
      </c>
      <c r="C14" s="61">
        <v>1799999</v>
      </c>
      <c r="D14" s="61">
        <f>ROUNDDOWN('2.収入'!R13/4,-3)*2.4+100000</f>
        <v>100000</v>
      </c>
    </row>
    <row r="15" spans="1:6" x14ac:dyDescent="0.4">
      <c r="A15" s="61">
        <f t="shared" si="0"/>
        <v>1800000</v>
      </c>
      <c r="B15" s="61" t="s">
        <v>613</v>
      </c>
      <c r="C15" s="61">
        <v>3599999</v>
      </c>
      <c r="D15" s="61">
        <f>ROUNDDOWN('2.収入'!R13/4,-3)*2.8-80000</f>
        <v>-80000</v>
      </c>
    </row>
    <row r="16" spans="1:6" x14ac:dyDescent="0.4">
      <c r="A16" s="61">
        <f t="shared" si="0"/>
        <v>3600000</v>
      </c>
      <c r="B16" s="61" t="s">
        <v>613</v>
      </c>
      <c r="C16" s="61">
        <v>6599999</v>
      </c>
      <c r="D16" s="61">
        <f>ROUNDDOWN('2.収入'!R13/4,-3)*3.2-440000</f>
        <v>-440000</v>
      </c>
    </row>
    <row r="17" spans="1:10" x14ac:dyDescent="0.4">
      <c r="A17" s="61">
        <f t="shared" si="0"/>
        <v>6600000</v>
      </c>
      <c r="B17" s="61" t="s">
        <v>613</v>
      </c>
      <c r="C17" s="61">
        <v>8499999</v>
      </c>
      <c r="D17" s="61">
        <f>'2.収入'!R13*0.9-1100000</f>
        <v>-1100000</v>
      </c>
    </row>
    <row r="18" spans="1:10" x14ac:dyDescent="0.4">
      <c r="A18" s="61">
        <f t="shared" si="0"/>
        <v>8500000</v>
      </c>
      <c r="B18" s="61" t="s">
        <v>613</v>
      </c>
      <c r="C18" s="61"/>
      <c r="D18" s="61">
        <f>'2.収入'!$R$13-1950000</f>
        <v>-1950000</v>
      </c>
    </row>
    <row r="20" spans="1:10" x14ac:dyDescent="0.4">
      <c r="A20" s="20" t="s">
        <v>614</v>
      </c>
      <c r="B20" s="156">
        <f>IF(年表!U3&gt;=65,計算用シート!H26,計算用シート!H31)</f>
        <v>0</v>
      </c>
    </row>
    <row r="21" spans="1:10" x14ac:dyDescent="0.4">
      <c r="E21" s="20" t="s">
        <v>631</v>
      </c>
      <c r="F21" s="20" t="s">
        <v>635</v>
      </c>
      <c r="G21" s="20" t="s">
        <v>637</v>
      </c>
      <c r="H21" s="20" t="str">
        <f>H22&amp;I22&amp;J22</f>
        <v>A</v>
      </c>
    </row>
    <row r="22" spans="1:10" x14ac:dyDescent="0.4">
      <c r="A22" s="1412" t="s">
        <v>629</v>
      </c>
      <c r="B22" s="61">
        <v>0</v>
      </c>
      <c r="C22" s="61" t="s">
        <v>613</v>
      </c>
      <c r="D22" s="61">
        <v>4100000</v>
      </c>
      <c r="E22" s="61">
        <f>IF(((('2.収入'!$AF$13-500000)*0.25)+400000)&gt;1100000,'2.収入'!$AF$13-((('2.収入'!$AF$13-500000)*0.25)+400000),'2.収入'!$AF$13-1100000)</f>
        <v>-1100000</v>
      </c>
      <c r="F22" s="61">
        <f>IF(((('2.収入'!$AF$13-500000)*0.25)+300000)&gt;1000000,'2.収入'!$AF$13-((('2.収入'!$AF$13-500000)*0.25)+300000),'2.収入'!$AF$13-1000000)</f>
        <v>-1000000</v>
      </c>
      <c r="G22" s="61">
        <f>IF(((('2.収入'!$AF$13-500000)*0.25)+200000)&gt;900000,'2.収入'!$AF$13-((('2.収入'!$AF$13-500000)*0.25)+200000),'2.収入'!$AF$13-900000)</f>
        <v>-900000</v>
      </c>
      <c r="H22" s="20" t="str">
        <f>IF(E4&lt;=10000000,"A","")</f>
        <v>A</v>
      </c>
      <c r="I22" s="20" t="str">
        <f>IF(AND(E4&lt;=20000000,E4&gt;10000000),"B","")</f>
        <v/>
      </c>
      <c r="J22" s="20" t="str">
        <f>IF(E4&gt;20000000,"C","")</f>
        <v/>
      </c>
    </row>
    <row r="23" spans="1:10" x14ac:dyDescent="0.4">
      <c r="A23" s="1413"/>
      <c r="B23" s="61">
        <f>D22+1</f>
        <v>4100001</v>
      </c>
      <c r="C23" s="61" t="s">
        <v>613</v>
      </c>
      <c r="D23" s="61">
        <v>7699999</v>
      </c>
      <c r="E23" s="61">
        <f>'2.収入'!$AF$13-(('2.収入'!$AF$13-500000-3600000)*0.15+900000+400000)</f>
        <v>-685000</v>
      </c>
      <c r="F23" s="61">
        <f>'2.収入'!$AF$13-(('2.収入'!$AF$13-500000-3600000)*0.15+900000+300000)</f>
        <v>-585000</v>
      </c>
      <c r="G23" s="61">
        <f>'2.収入'!$AF$13-(('2.収入'!$AF$13-500000-3600000)*0.15+900000+200000)</f>
        <v>-485000</v>
      </c>
    </row>
    <row r="24" spans="1:10" x14ac:dyDescent="0.4">
      <c r="A24" s="1413"/>
      <c r="B24" s="61">
        <f t="shared" ref="B24" si="1">D23+1</f>
        <v>7700000</v>
      </c>
      <c r="C24" s="61" t="s">
        <v>613</v>
      </c>
      <c r="D24" s="61">
        <v>9999999</v>
      </c>
      <c r="E24" s="61">
        <f>'2.収入'!$AF$13-(('2.収入'!$AF$13-500000-7200000)*0.05+540000+900000+400000)</f>
        <v>-1455000</v>
      </c>
      <c r="F24" s="61">
        <f>'2.収入'!$AF$13-(('2.収入'!$AF$13-500000-7200000)*0.05+540000+900000+300000)</f>
        <v>-1355000</v>
      </c>
      <c r="G24" s="61">
        <f>'2.収入'!$AF$13-(('2.収入'!$AF$13-500000-7200000)*0.05+540000+900000+200000)</f>
        <v>-1255000</v>
      </c>
    </row>
    <row r="25" spans="1:10" x14ac:dyDescent="0.4">
      <c r="A25" s="1413"/>
      <c r="B25" s="61">
        <f>D24+1</f>
        <v>10000000</v>
      </c>
      <c r="C25" s="61" t="s">
        <v>613</v>
      </c>
      <c r="D25" s="61"/>
      <c r="E25" s="61">
        <f>'2.収入'!$AF$13-(115000+540000+900000+400000)</f>
        <v>-1955000</v>
      </c>
      <c r="F25" s="61">
        <f>'2.収入'!$AF$13-(115000+540000+900000+300000)</f>
        <v>-1855000</v>
      </c>
      <c r="G25" s="61">
        <f>'2.収入'!$AF$13-(115000+540000+900000+200000)</f>
        <v>-1755000</v>
      </c>
    </row>
    <row r="26" spans="1:10" x14ac:dyDescent="0.4">
      <c r="A26" s="1414"/>
      <c r="B26" s="61"/>
      <c r="C26" s="61"/>
      <c r="D26" s="61"/>
      <c r="E26" s="61">
        <f>IF(VLOOKUP('2.収入'!AF13,計算用シート!B22:E25,4)&gt;0,VLOOKUP('2.収入'!AF13,計算用シート!B22:E25,4),0)</f>
        <v>0</v>
      </c>
      <c r="F26" s="61">
        <f>IF(VLOOKUP('2.収入'!AF13,計算用シート!B22:F25,5)&gt;0,VLOOKUP('2.収入'!AF13,計算用シート!B22:F25,5),0)</f>
        <v>0</v>
      </c>
      <c r="G26" s="61">
        <f>IF(VLOOKUP('2.収入'!AF13,計算用シート!B22:G25,6)&gt;0,VLOOKUP('2.収入'!AF13,計算用シート!B22:G25,6),0)</f>
        <v>0</v>
      </c>
      <c r="H26" s="20">
        <f>IF('2.収入'!AF13=0,0,IF(H21="A",E26,IF(H21="B",F26,G26)))</f>
        <v>0</v>
      </c>
    </row>
    <row r="27" spans="1:10" x14ac:dyDescent="0.4">
      <c r="A27" s="1411" t="s">
        <v>630</v>
      </c>
      <c r="B27" s="61">
        <v>0</v>
      </c>
      <c r="C27" s="61" t="s">
        <v>613</v>
      </c>
      <c r="D27" s="61">
        <v>4100000</v>
      </c>
      <c r="E27" s="61">
        <f>IF(((('2.収入'!$AF$13-500000)*0.25)+400000)&gt;600000,'2.収入'!$AF$13-((('2.収入'!$AF$13-500000)*0.25)+400000),'2.収入'!$AF$13-600000)</f>
        <v>-600000</v>
      </c>
      <c r="F27" s="61">
        <f>IF('2.収入'!$AF$13-((('2.収入'!$AF$13-500000)*0.25)+300000)&gt;500000,'2.収入'!$AF$13-((('2.収入'!$AF$13-500000)*0.25)+300000),500000)</f>
        <v>500000</v>
      </c>
      <c r="G27" s="61">
        <f>IF('2.収入'!$AF$13-((('2.収入'!$AF$13-500000)*0.25)+200000)&gt;500000,'2.収入'!$AF$13-((('2.収入'!$AF$13-500000)*0.25)+200000),400000)</f>
        <v>400000</v>
      </c>
    </row>
    <row r="28" spans="1:10" x14ac:dyDescent="0.4">
      <c r="A28" s="1411"/>
      <c r="B28" s="61">
        <f>D27+1</f>
        <v>4100001</v>
      </c>
      <c r="C28" s="61" t="s">
        <v>613</v>
      </c>
      <c r="D28" s="61">
        <v>7700000</v>
      </c>
      <c r="E28" s="61">
        <f>'2.収入'!$AF$13-(('2.収入'!$AF$13-500000-3600000)*0.15+900000+400000)</f>
        <v>-685000</v>
      </c>
      <c r="F28" s="61">
        <f>'2.収入'!$AF$13-(('2.収入'!$AF$13-500000-3600000)*0.15+900000+300000)</f>
        <v>-585000</v>
      </c>
      <c r="G28" s="61">
        <f>'2.収入'!$AF$13-(('2.収入'!$AF$13-500000-3600000)*0.15+900000+200000)</f>
        <v>-485000</v>
      </c>
    </row>
    <row r="29" spans="1:10" x14ac:dyDescent="0.4">
      <c r="A29" s="1411"/>
      <c r="B29" s="61">
        <f t="shared" ref="B29" si="2">D28+1</f>
        <v>7700001</v>
      </c>
      <c r="C29" s="61" t="s">
        <v>613</v>
      </c>
      <c r="D29" s="61">
        <v>9999999</v>
      </c>
      <c r="E29" s="61">
        <f>'2.収入'!$AF$13-(('2.収入'!$AF$13-500000-7200000)*0.05+540000+900000+400000)</f>
        <v>-1455000</v>
      </c>
      <c r="F29" s="61">
        <f>'2.収入'!$AF$13-(('2.収入'!$AF$13-500000-7200000)*0.05+540000+900000+300000)</f>
        <v>-1355000</v>
      </c>
      <c r="G29" s="61">
        <f>'2.収入'!$AF$13-(('2.収入'!$AF$13-500000-7200000)*0.05+540000+900000+200000)</f>
        <v>-1255000</v>
      </c>
    </row>
    <row r="30" spans="1:10" x14ac:dyDescent="0.4">
      <c r="A30" s="1411"/>
      <c r="B30" s="61">
        <f>D29+1</f>
        <v>10000000</v>
      </c>
      <c r="C30" s="61" t="s">
        <v>613</v>
      </c>
      <c r="D30" s="61"/>
      <c r="E30" s="61">
        <f>'2.収入'!$AF$13-(115000+540000+900000+400000)</f>
        <v>-1955000</v>
      </c>
      <c r="F30" s="61">
        <f>'2.収入'!$AF$13-(115000+540000+900000+300000)</f>
        <v>-1855000</v>
      </c>
      <c r="G30" s="61">
        <f>'2.収入'!$AF$13-(115000+540000+900000+200000)</f>
        <v>-1755000</v>
      </c>
    </row>
    <row r="31" spans="1:10" x14ac:dyDescent="0.4">
      <c r="E31" s="61">
        <f>IF(VLOOKUP('2.収入'!AF13,計算用シート!B27:E30,4)&gt;0,VLOOKUP('2.収入'!AF13,計算用シート!B27:E30,4),0)</f>
        <v>0</v>
      </c>
      <c r="F31" s="61">
        <f>IF(VLOOKUP('2.収入'!AF13,計算用シート!B27:F30,5)&gt;0,VLOOKUP('2.収入'!AF13,計算用シート!B27:F30,5),0)</f>
        <v>500000</v>
      </c>
      <c r="G31" s="61">
        <f>IF(VLOOKUP('2.収入'!AF13,計算用シート!B27:G30,6)&gt;0,VLOOKUP('2.収入'!AF13,計算用シート!B27:G30,6),0)</f>
        <v>400000</v>
      </c>
      <c r="H31" s="20">
        <f>IF('2.収入'!AF13=0,0,IF(H21="A",E31,IF(H21="B",F31,G31)))</f>
        <v>0</v>
      </c>
    </row>
    <row r="34" spans="1:6" x14ac:dyDescent="0.4">
      <c r="A34" s="20" t="s">
        <v>652</v>
      </c>
    </row>
    <row r="35" spans="1:6" x14ac:dyDescent="0.4">
      <c r="A35" s="61"/>
      <c r="B35" s="61" t="s">
        <v>461</v>
      </c>
      <c r="C35" s="61" t="s">
        <v>462</v>
      </c>
      <c r="D35" s="61" t="s">
        <v>463</v>
      </c>
      <c r="E35" s="61" t="s">
        <v>464</v>
      </c>
      <c r="F35" s="61" t="s">
        <v>80</v>
      </c>
    </row>
    <row r="36" spans="1:6" x14ac:dyDescent="0.4">
      <c r="A36" s="61" t="s">
        <v>453</v>
      </c>
      <c r="B36" s="61">
        <f>'3.控除'!G22</f>
        <v>0</v>
      </c>
      <c r="C36" s="61">
        <f>'3.控除'!G22*1/2+6000</f>
        <v>6000</v>
      </c>
      <c r="D36" s="61">
        <f>'3.控除'!G22*1/4+14000</f>
        <v>14000</v>
      </c>
      <c r="E36" s="61">
        <v>28000</v>
      </c>
      <c r="F36" s="61">
        <f>ROUNDUP(IF('3.控除'!G22&lt;=12000,B36,IF('3.控除'!G22&lt;=32000,C36,IF('3.控除'!G22&lt;=56000,D36,E36))),0)</f>
        <v>0</v>
      </c>
    </row>
    <row r="37" spans="1:6" x14ac:dyDescent="0.4">
      <c r="A37" s="61" t="s">
        <v>458</v>
      </c>
      <c r="B37" s="61">
        <f>'3.控除'!Y22</f>
        <v>0</v>
      </c>
      <c r="C37" s="62">
        <f>'3.控除'!Y22*1/2+6000</f>
        <v>6000</v>
      </c>
      <c r="D37" s="61">
        <f>'3.控除'!Y22*1/4+14000</f>
        <v>14000</v>
      </c>
      <c r="E37" s="61">
        <v>28000</v>
      </c>
      <c r="F37" s="61">
        <f>ROUNDUP(IF('3.控除'!Y22&lt;=12000,B37,IF('3.控除'!Y22&lt;=32000,C37,IF('3.控除'!Y22&lt;=56000,D37,E37))),0)</f>
        <v>0</v>
      </c>
    </row>
    <row r="38" spans="1:6" x14ac:dyDescent="0.4">
      <c r="A38" s="61" t="s">
        <v>459</v>
      </c>
      <c r="B38" s="61">
        <f>'3.控除'!P26</f>
        <v>0</v>
      </c>
      <c r="C38" s="61">
        <f>'3.控除'!P26*1/2+6000</f>
        <v>6000</v>
      </c>
      <c r="D38" s="61">
        <f>'3.控除'!P26*1/4+14000</f>
        <v>14000</v>
      </c>
      <c r="E38" s="61">
        <v>28000</v>
      </c>
      <c r="F38" s="61">
        <f>ROUNDUP(IF('3.控除'!P26&lt;=12000,B38,IF('3.控除'!P26&lt;=32000,C38,IF('3.控除'!P26&lt;=56000,D38,E38))),0)</f>
        <v>0</v>
      </c>
    </row>
    <row r="39" spans="1:6" x14ac:dyDescent="0.4">
      <c r="A39" s="61"/>
      <c r="B39" s="61" t="s">
        <v>454</v>
      </c>
      <c r="C39" s="61" t="s">
        <v>455</v>
      </c>
      <c r="D39" s="61" t="s">
        <v>456</v>
      </c>
      <c r="E39" s="61" t="s">
        <v>460</v>
      </c>
      <c r="F39" s="61" t="s">
        <v>80</v>
      </c>
    </row>
    <row r="40" spans="1:6" x14ac:dyDescent="0.4">
      <c r="A40" s="61" t="s">
        <v>457</v>
      </c>
      <c r="B40" s="61">
        <f>'3.控除'!P22</f>
        <v>0</v>
      </c>
      <c r="C40" s="61">
        <f>'3.控除'!P22*1/2+7500</f>
        <v>7500</v>
      </c>
      <c r="D40" s="61">
        <f>'3.控除'!P22*1/4+17500</f>
        <v>17500</v>
      </c>
      <c r="E40" s="61">
        <v>35000</v>
      </c>
      <c r="F40" s="61">
        <f>ROUNDUP(IF('3.控除'!P22&lt;=15000,B40,IF('3.控除'!P22&lt;=40000,C40,IF('3.控除'!P22&lt;=70000,D40,E40))),0)</f>
        <v>0</v>
      </c>
    </row>
    <row r="41" spans="1:6" x14ac:dyDescent="0.4">
      <c r="A41" s="61" t="s">
        <v>465</v>
      </c>
      <c r="B41" s="61">
        <f>'3.控除'!G26</f>
        <v>0</v>
      </c>
      <c r="C41" s="61">
        <f>'3.控除'!G26*1/2+7500</f>
        <v>7500</v>
      </c>
      <c r="D41" s="61">
        <f>'3.控除'!G26*1/4+17500</f>
        <v>17500</v>
      </c>
      <c r="E41" s="61">
        <v>35000</v>
      </c>
      <c r="F41" s="61">
        <f>ROUNDUP(IF('3.控除'!G26&lt;=15000,B41,IF('3.控除'!G26&lt;=40000,C41,IF('3.控除'!G26&lt;=70000,D41,E41))),0)</f>
        <v>0</v>
      </c>
    </row>
    <row r="42" spans="1:6" x14ac:dyDescent="0.4">
      <c r="A42" s="61"/>
      <c r="B42" s="22" t="s">
        <v>632</v>
      </c>
      <c r="C42" s="22" t="s">
        <v>636</v>
      </c>
      <c r="D42" s="22" t="s">
        <v>638</v>
      </c>
      <c r="E42" s="61" t="s">
        <v>468</v>
      </c>
    </row>
    <row r="43" spans="1:6" x14ac:dyDescent="0.4">
      <c r="A43" s="61" t="s">
        <v>466</v>
      </c>
      <c r="B43" s="61">
        <f>F36</f>
        <v>0</v>
      </c>
      <c r="C43" s="61">
        <f>F40</f>
        <v>0</v>
      </c>
      <c r="D43" s="61">
        <f>IF(F36+F40&gt;28000,28000,F36+F40)</f>
        <v>0</v>
      </c>
      <c r="E43" s="61">
        <f>MAX(B43:D43)</f>
        <v>0</v>
      </c>
    </row>
    <row r="44" spans="1:6" ht="19.5" thickBot="1" x14ac:dyDescent="0.45">
      <c r="A44" s="63" t="s">
        <v>467</v>
      </c>
      <c r="B44" s="63">
        <f>F37</f>
        <v>0</v>
      </c>
      <c r="C44" s="63">
        <f>F41</f>
        <v>0</v>
      </c>
      <c r="D44" s="63">
        <f>IF(F37+F41&gt;28000,28000,F37+F41)</f>
        <v>0</v>
      </c>
      <c r="E44" s="63">
        <f>MAX(B44:D44)</f>
        <v>0</v>
      </c>
    </row>
    <row r="45" spans="1:6" x14ac:dyDescent="0.4">
      <c r="A45" s="64"/>
      <c r="B45" s="65" t="s">
        <v>466</v>
      </c>
      <c r="C45" s="65" t="s">
        <v>467</v>
      </c>
      <c r="D45" s="68" t="s">
        <v>459</v>
      </c>
      <c r="E45" s="70" t="s">
        <v>469</v>
      </c>
    </row>
    <row r="46" spans="1:6" ht="19.5" thickBot="1" x14ac:dyDescent="0.45">
      <c r="A46" s="66" t="s">
        <v>469</v>
      </c>
      <c r="B46" s="67">
        <f>E43</f>
        <v>0</v>
      </c>
      <c r="C46" s="67">
        <f>E44</f>
        <v>0</v>
      </c>
      <c r="D46" s="69">
        <f>F38</f>
        <v>0</v>
      </c>
      <c r="E46" s="72">
        <f>IF(SUM(B46:D46)&gt;70000,70000,SUM(B46:D46))</f>
        <v>0</v>
      </c>
    </row>
    <row r="48" spans="1:6" ht="19.5" thickBot="1" x14ac:dyDescent="0.45">
      <c r="A48" s="20" t="s">
        <v>653</v>
      </c>
    </row>
    <row r="49" spans="1:9" x14ac:dyDescent="0.4">
      <c r="A49" s="61"/>
      <c r="B49" s="61" t="s">
        <v>470</v>
      </c>
      <c r="C49" s="61" t="s">
        <v>471</v>
      </c>
      <c r="D49" s="61" t="s">
        <v>472</v>
      </c>
      <c r="E49" s="73" t="s">
        <v>80</v>
      </c>
      <c r="F49" s="70" t="s">
        <v>469</v>
      </c>
    </row>
    <row r="50" spans="1:9" x14ac:dyDescent="0.4">
      <c r="A50" s="61" t="s">
        <v>445</v>
      </c>
      <c r="B50" s="61">
        <f>'3.控除'!G32*1/2</f>
        <v>0</v>
      </c>
      <c r="C50" s="22" t="s">
        <v>473</v>
      </c>
      <c r="D50" s="22" t="s">
        <v>474</v>
      </c>
      <c r="E50" s="73">
        <f>IF(B50&gt;25000,25000,B50)</f>
        <v>0</v>
      </c>
      <c r="F50" s="1418">
        <f>IF(AND(E50&gt;0,E51&gt;0),MAX(E50,E51),E50+E51)</f>
        <v>0</v>
      </c>
    </row>
    <row r="51" spans="1:9" ht="19.5" thickBot="1" x14ac:dyDescent="0.45">
      <c r="A51" s="61" t="s">
        <v>446</v>
      </c>
      <c r="B51" s="61">
        <f>'3.控除'!P32</f>
        <v>0</v>
      </c>
      <c r="C51" s="61">
        <f>'3.控除'!P32*1/2+2500</f>
        <v>2500</v>
      </c>
      <c r="D51" s="61">
        <v>10000</v>
      </c>
      <c r="E51" s="73">
        <f>ROUNDUP(IF('3.控除'!P32&lt;=5000,B51,IF('3.控除'!P32&lt;=15000,C51,D51)),0)</f>
        <v>0</v>
      </c>
      <c r="F51" s="1419"/>
    </row>
    <row r="53" spans="1:9" ht="19.5" thickBot="1" x14ac:dyDescent="0.45">
      <c r="A53" s="20" t="s">
        <v>654</v>
      </c>
    </row>
    <row r="54" spans="1:9" x14ac:dyDescent="0.4">
      <c r="A54" s="1423" t="str">
        <f>'3.控除'!AR6</f>
        <v>【性別選択】</v>
      </c>
      <c r="B54" s="61" t="str">
        <f>IF(A54="女性",IF('3.控除'!AX6="○",'3.控除'!BH6,"非該当"),"非該当")</f>
        <v>非該当</v>
      </c>
      <c r="C54" s="155" t="s">
        <v>590</v>
      </c>
      <c r="E54" s="153" t="s">
        <v>597</v>
      </c>
      <c r="H54" s="70" t="s">
        <v>469</v>
      </c>
    </row>
    <row r="55" spans="1:9" ht="19.5" thickBot="1" x14ac:dyDescent="0.45">
      <c r="A55" s="1424"/>
      <c r="B55" s="61" t="str">
        <f>IF(A54="男性",IF('3.控除'!AX6="○",'3.控除'!BH6,"非該当"),"非該当")</f>
        <v>非該当</v>
      </c>
      <c r="C55" s="20">
        <f>SUM(C58:G59)</f>
        <v>0</v>
      </c>
      <c r="D55" s="20" t="str">
        <f>IF(C55&gt;0,B54,"")</f>
        <v/>
      </c>
      <c r="E55" s="20">
        <f>SUM(C57:G57)+SUM(C61:G61)</f>
        <v>0</v>
      </c>
      <c r="F55" s="20" t="str">
        <f>IF(SUM(C57:G57)&gt;0,"ひとり親控除"&amp;"("&amp;B54&amp;")","")</f>
        <v/>
      </c>
      <c r="G55" s="20" t="str">
        <f>IF(SUM(C61:G61)&gt;0,"ひとり親控除"&amp;"("&amp;B55&amp;")","")</f>
        <v/>
      </c>
      <c r="H55" s="72">
        <f>IF(H57&lt;=5000000,C55+E55,0)</f>
        <v>0</v>
      </c>
    </row>
    <row r="56" spans="1:9" x14ac:dyDescent="0.4">
      <c r="A56" s="602" t="s">
        <v>483</v>
      </c>
      <c r="B56" s="61" t="s">
        <v>475</v>
      </c>
      <c r="C56" s="61" t="s">
        <v>479</v>
      </c>
      <c r="D56" s="61" t="s">
        <v>480</v>
      </c>
      <c r="E56" s="73" t="s">
        <v>481</v>
      </c>
      <c r="F56" s="61" t="s">
        <v>589</v>
      </c>
      <c r="G56" s="61" t="s">
        <v>592</v>
      </c>
      <c r="H56" s="150" t="s">
        <v>485</v>
      </c>
    </row>
    <row r="57" spans="1:9" x14ac:dyDescent="0.4">
      <c r="A57" s="602"/>
      <c r="B57" s="61" t="s">
        <v>476</v>
      </c>
      <c r="C57" s="152" t="str">
        <f>IF(AND($B$54=C56,$H$59=$B$57),300000,"×")</f>
        <v>×</v>
      </c>
      <c r="D57" s="152" t="str">
        <f>IF(AND($B$54=D56,$H$59=$B$57),300000,"×")</f>
        <v>×</v>
      </c>
      <c r="E57" s="152" t="str">
        <f>IF(AND($B$54=E56,$H$59=$B$57),300000,"×")</f>
        <v>×</v>
      </c>
      <c r="F57" s="152" t="str">
        <f>IF(AND($B$54=F56,$H$59=$B$57),300000,"×")</f>
        <v>×</v>
      </c>
      <c r="G57" s="152" t="str">
        <f>IF(AND($B$54=G56,$H$59=$B$57),300000,"×")</f>
        <v>×</v>
      </c>
      <c r="H57" s="150">
        <f>★申告書!BD60</f>
        <v>0</v>
      </c>
      <c r="I57" s="153" t="s">
        <v>597</v>
      </c>
    </row>
    <row r="58" spans="1:9" x14ac:dyDescent="0.4">
      <c r="A58" s="602"/>
      <c r="B58" s="61" t="s">
        <v>477</v>
      </c>
      <c r="C58" s="154" t="str">
        <f>IF(AND($B$54=C56,$H$59=$B$58),260000,"×")</f>
        <v>×</v>
      </c>
      <c r="D58" s="154" t="str">
        <f>IF(AND($B$54=D56,$H$59=$B$58),260000,"×")</f>
        <v>×</v>
      </c>
      <c r="E58" s="73" t="s">
        <v>482</v>
      </c>
      <c r="F58" s="154" t="str">
        <f>IF(AND($B$54=F56,$H$59=$B$58),260000,"×")</f>
        <v>×</v>
      </c>
      <c r="G58" s="154" t="str">
        <f>IF(AND($B$54=G56,$H$59=$B$58),260000,"×")</f>
        <v>×</v>
      </c>
      <c r="H58" s="150" t="s">
        <v>486</v>
      </c>
      <c r="I58" s="155" t="s">
        <v>590</v>
      </c>
    </row>
    <row r="59" spans="1:9" x14ac:dyDescent="0.4">
      <c r="A59" s="602"/>
      <c r="B59" s="61" t="s">
        <v>478</v>
      </c>
      <c r="C59" s="154" t="str">
        <f>IF(AND($B$54=C56,$H$59=$B$59),260000,"×")</f>
        <v>×</v>
      </c>
      <c r="D59" s="73" t="s">
        <v>482</v>
      </c>
      <c r="E59" s="73" t="s">
        <v>482</v>
      </c>
      <c r="F59" s="154" t="str">
        <f>IF(AND($B$54=F56,$H$59=$B$59),260000,"×")</f>
        <v>×</v>
      </c>
      <c r="G59" s="154" t="str">
        <f>IF(AND($B$54=G56,$H$59=$B$59),260000,"×")</f>
        <v>×</v>
      </c>
      <c r="H59" s="150" t="str">
        <f>IF(D103+D125&gt;0,"子あり",IF(B103+B125&gt;0,"子以外あり","扶養なし"))</f>
        <v>扶養なし</v>
      </c>
    </row>
    <row r="60" spans="1:9" x14ac:dyDescent="0.4">
      <c r="A60" s="602" t="s">
        <v>484</v>
      </c>
      <c r="B60" s="61" t="s">
        <v>475</v>
      </c>
      <c r="C60" s="61" t="s">
        <v>479</v>
      </c>
      <c r="D60" s="61" t="s">
        <v>480</v>
      </c>
      <c r="E60" s="61" t="s">
        <v>481</v>
      </c>
      <c r="F60" s="61" t="s">
        <v>591</v>
      </c>
      <c r="G60" s="61" t="s">
        <v>593</v>
      </c>
      <c r="H60" s="61" t="s">
        <v>485</v>
      </c>
    </row>
    <row r="61" spans="1:9" x14ac:dyDescent="0.4">
      <c r="A61" s="602"/>
      <c r="B61" s="61" t="s">
        <v>476</v>
      </c>
      <c r="C61" s="152" t="str">
        <f>IF(AND($B$55=C60,$H$63=$B$61),300000,"×")</f>
        <v>×</v>
      </c>
      <c r="D61" s="152" t="str">
        <f>IF(AND($B$55=D60,$H$63=$B$61),300000,"×")</f>
        <v>×</v>
      </c>
      <c r="E61" s="152" t="str">
        <f>IF(AND($B$55=E60,$H$63=$B$61),300000,"×")</f>
        <v>×</v>
      </c>
      <c r="F61" s="152" t="str">
        <f>IF(AND($B$55=F60,$H$63=$B$61),300000,"×")</f>
        <v>×</v>
      </c>
      <c r="G61" s="152" t="str">
        <f>IF(AND($B$55=G60,$H$63=$B$61),300000,"×")</f>
        <v>×</v>
      </c>
      <c r="H61" s="61">
        <f>★申告書!BD60</f>
        <v>0</v>
      </c>
      <c r="I61" s="153" t="s">
        <v>597</v>
      </c>
    </row>
    <row r="62" spans="1:9" x14ac:dyDescent="0.4">
      <c r="A62" s="602"/>
      <c r="B62" s="61" t="s">
        <v>477</v>
      </c>
      <c r="C62" s="61" t="s">
        <v>482</v>
      </c>
      <c r="D62" s="61" t="s">
        <v>482</v>
      </c>
      <c r="E62" s="61" t="s">
        <v>482</v>
      </c>
      <c r="F62" s="61" t="s">
        <v>482</v>
      </c>
      <c r="G62" s="61" t="s">
        <v>482</v>
      </c>
      <c r="H62" s="61" t="s">
        <v>486</v>
      </c>
    </row>
    <row r="63" spans="1:9" x14ac:dyDescent="0.4">
      <c r="A63" s="602"/>
      <c r="B63" s="61" t="s">
        <v>478</v>
      </c>
      <c r="C63" s="61" t="s">
        <v>482</v>
      </c>
      <c r="D63" s="61" t="s">
        <v>482</v>
      </c>
      <c r="E63" s="61" t="s">
        <v>482</v>
      </c>
      <c r="F63" s="61" t="s">
        <v>482</v>
      </c>
      <c r="G63" s="61" t="s">
        <v>482</v>
      </c>
      <c r="H63" s="61" t="str">
        <f>IF(D103+D125&gt;0,"子あり",IF(B103+B125&gt;0,"子以外あり","扶養なし"))</f>
        <v>扶養なし</v>
      </c>
    </row>
    <row r="65" spans="1:14" ht="19.5" thickBot="1" x14ac:dyDescent="0.45">
      <c r="A65" s="20" t="s">
        <v>655</v>
      </c>
    </row>
    <row r="66" spans="1:14" x14ac:dyDescent="0.4">
      <c r="A66" s="61" t="s">
        <v>130</v>
      </c>
      <c r="B66" s="61" t="s">
        <v>485</v>
      </c>
      <c r="C66" s="73" t="s">
        <v>487</v>
      </c>
      <c r="D66" s="70" t="s">
        <v>469</v>
      </c>
    </row>
    <row r="67" spans="1:14" ht="19.5" thickBot="1" x14ac:dyDescent="0.45">
      <c r="A67" s="61">
        <f>'3.控除'!AR11</f>
        <v>0</v>
      </c>
      <c r="B67" s="61">
        <f>★申告書!BD60</f>
        <v>0</v>
      </c>
      <c r="C67" s="39" t="str">
        <f>IF(B67&lt;=750000,"○","×")</f>
        <v>○</v>
      </c>
      <c r="D67" s="72">
        <f>IF(A67&lt;&gt;0,260000,0)</f>
        <v>0</v>
      </c>
    </row>
    <row r="68" spans="1:14" ht="19.5" thickBot="1" x14ac:dyDescent="0.45"/>
    <row r="69" spans="1:14" ht="19.5" thickBot="1" x14ac:dyDescent="0.45">
      <c r="A69" s="20" t="s">
        <v>656</v>
      </c>
      <c r="E69" s="162" t="s">
        <v>469</v>
      </c>
      <c r="F69" s="163">
        <f>SUM(B78:I78)</f>
        <v>0</v>
      </c>
    </row>
    <row r="70" spans="1:14" x14ac:dyDescent="0.4">
      <c r="B70" s="20">
        <f t="shared" ref="B70:I70" si="3">IF(B78&gt;0,1,0)</f>
        <v>0</v>
      </c>
      <c r="C70" s="20">
        <f t="shared" si="3"/>
        <v>0</v>
      </c>
      <c r="D70" s="20">
        <f t="shared" si="3"/>
        <v>0</v>
      </c>
      <c r="E70" s="20">
        <f t="shared" si="3"/>
        <v>0</v>
      </c>
      <c r="F70" s="20">
        <f t="shared" si="3"/>
        <v>0</v>
      </c>
      <c r="G70" s="20">
        <f t="shared" si="3"/>
        <v>0</v>
      </c>
      <c r="H70" s="20">
        <f t="shared" si="3"/>
        <v>0</v>
      </c>
      <c r="I70" s="20">
        <f t="shared" si="3"/>
        <v>0</v>
      </c>
    </row>
    <row r="71" spans="1:14" x14ac:dyDescent="0.4">
      <c r="B71" s="20">
        <f>B70</f>
        <v>0</v>
      </c>
      <c r="C71" s="20">
        <f>IF(B71&gt;0,B71+C70,C70)</f>
        <v>0</v>
      </c>
      <c r="D71" s="20">
        <f t="shared" ref="D71:I71" si="4">IF(C71&gt;0,C71+D70,D70)</f>
        <v>0</v>
      </c>
      <c r="E71" s="20">
        <f t="shared" si="4"/>
        <v>0</v>
      </c>
      <c r="F71" s="20">
        <f t="shared" si="4"/>
        <v>0</v>
      </c>
      <c r="G71" s="20">
        <f t="shared" si="4"/>
        <v>0</v>
      </c>
      <c r="H71" s="20">
        <f t="shared" si="4"/>
        <v>0</v>
      </c>
      <c r="I71" s="20">
        <f t="shared" si="4"/>
        <v>0</v>
      </c>
      <c r="J71" s="20">
        <v>1</v>
      </c>
      <c r="K71" s="20" t="e">
        <f>HLOOKUP(J71,$B$71:$I$78,3,FALSE)</f>
        <v>#N/A</v>
      </c>
      <c r="L71" s="20" t="e">
        <f>HLOOKUP(J71,$B$71:$I$78,4,FALSE)</f>
        <v>#N/A</v>
      </c>
      <c r="M71" s="20" t="e">
        <f>HLOOKUP(J71,$B$71:$I$78,6,FALSE)</f>
        <v>#N/A</v>
      </c>
      <c r="N71" s="20">
        <f t="shared" ref="N71:N79" si="5">COUNTIF(B70:I70,1)</f>
        <v>0</v>
      </c>
    </row>
    <row r="72" spans="1:14" x14ac:dyDescent="0.4">
      <c r="B72" s="61" t="s">
        <v>503</v>
      </c>
      <c r="C72" s="61" t="s">
        <v>680</v>
      </c>
      <c r="D72" s="61" t="s">
        <v>681</v>
      </c>
      <c r="E72" s="61" t="s">
        <v>682</v>
      </c>
      <c r="F72" s="61" t="s">
        <v>683</v>
      </c>
      <c r="G72" s="61" t="s">
        <v>685</v>
      </c>
      <c r="H72" s="61" t="s">
        <v>686</v>
      </c>
      <c r="I72" s="61" t="s">
        <v>687</v>
      </c>
      <c r="J72" s="20">
        <v>2</v>
      </c>
      <c r="K72" s="20" t="e">
        <f t="shared" ref="K72:K79" si="6">HLOOKUP(J72,$B$71:$I$78,3,FALSE)</f>
        <v>#N/A</v>
      </c>
      <c r="L72" s="20" t="e">
        <f t="shared" ref="L72:L73" si="7">HLOOKUP(J72,$B$71:$I$78,4,FALSE)</f>
        <v>#N/A</v>
      </c>
      <c r="M72" s="20" t="e">
        <f t="shared" ref="M72:M73" si="8">HLOOKUP(J72,$B$71:$I$78,6,FALSE)</f>
        <v>#N/A</v>
      </c>
      <c r="N72" s="20">
        <f t="shared" si="5"/>
        <v>0</v>
      </c>
    </row>
    <row r="73" spans="1:14" x14ac:dyDescent="0.4">
      <c r="A73" s="20" t="s">
        <v>698</v>
      </c>
      <c r="B73" s="63" t="str">
        <f>'１.始めに'!C4&amp;""</f>
        <v/>
      </c>
      <c r="C73" s="61" t="str">
        <f>'3.控除'!AV14&amp;""</f>
        <v/>
      </c>
      <c r="D73" s="61" t="str">
        <f>'3.控除'!AV22&amp;""</f>
        <v/>
      </c>
      <c r="E73" s="61" t="str">
        <f>'3.控除'!AV30&amp;""</f>
        <v/>
      </c>
      <c r="F73" s="61" t="str">
        <f>'3.控除'!AV38&amp;""</f>
        <v/>
      </c>
      <c r="G73" s="61" t="str">
        <f>住民税に関する事項!M8&amp;""</f>
        <v/>
      </c>
      <c r="H73" s="61" t="str">
        <f>住民税に関する事項!M16&amp;""</f>
        <v/>
      </c>
      <c r="I73" s="61" t="str">
        <f>住民税に関する事項!M24&amp;""</f>
        <v/>
      </c>
      <c r="J73" s="20">
        <v>3</v>
      </c>
      <c r="K73" s="20" t="e">
        <f t="shared" si="6"/>
        <v>#N/A</v>
      </c>
      <c r="L73" s="20" t="e">
        <f t="shared" si="7"/>
        <v>#N/A</v>
      </c>
      <c r="M73" s="20" t="e">
        <f t="shared" si="8"/>
        <v>#N/A</v>
      </c>
      <c r="N73" s="20">
        <f t="shared" si="5"/>
        <v>0</v>
      </c>
    </row>
    <row r="74" spans="1:14" x14ac:dyDescent="0.4">
      <c r="A74" s="20" t="s">
        <v>699</v>
      </c>
      <c r="B74" s="63" t="str">
        <f>'１.始めに'!C11&amp;""</f>
        <v/>
      </c>
      <c r="C74" s="61" t="str">
        <f>'3.控除'!AV18&amp;""</f>
        <v/>
      </c>
      <c r="D74" s="61" t="str">
        <f>'3.控除'!AV26&amp;""</f>
        <v/>
      </c>
      <c r="E74" s="61" t="str">
        <f>'3.控除'!AV34&amp;""</f>
        <v/>
      </c>
      <c r="F74" s="61" t="str">
        <f>'3.控除'!AV42&amp;""</f>
        <v/>
      </c>
      <c r="G74" s="61" t="str">
        <f>住民税に関する事項!M12&amp;""</f>
        <v/>
      </c>
      <c r="H74" s="61" t="str">
        <f>住民税に関する事項!M20&amp;""</f>
        <v/>
      </c>
      <c r="I74" s="61" t="str">
        <f>住民税に関する事項!M28&amp;""</f>
        <v/>
      </c>
      <c r="J74" s="20">
        <v>4</v>
      </c>
      <c r="K74" s="20" t="e">
        <f t="shared" si="6"/>
        <v>#N/A</v>
      </c>
      <c r="L74" s="20" t="e">
        <f t="shared" ref="L74:L77" si="9">HLOOKUP(J74,$B$71:$I$78,4,FALSE)</f>
        <v>#N/A</v>
      </c>
      <c r="M74" s="20" t="e">
        <f t="shared" ref="M74:M77" si="10">HLOOKUP(J74,$B$71:$I$78,6,FALSE)</f>
        <v>#N/A</v>
      </c>
      <c r="N74" s="20">
        <f t="shared" si="5"/>
        <v>0</v>
      </c>
    </row>
    <row r="75" spans="1:14" x14ac:dyDescent="0.4">
      <c r="A75" s="61" t="s">
        <v>688</v>
      </c>
      <c r="B75" s="160"/>
      <c r="C75" s="61" t="str">
        <f>'3.控除'!BF20</f>
        <v>【選択】</v>
      </c>
      <c r="D75" s="61" t="str">
        <f>'3.控除'!BF28</f>
        <v>【選択】</v>
      </c>
      <c r="E75" s="61" t="str">
        <f>'3.控除'!BF36</f>
        <v>【選択】</v>
      </c>
      <c r="F75" s="61" t="str">
        <f>'3.控除'!BF44</f>
        <v>【選択】</v>
      </c>
      <c r="G75" s="61" t="str">
        <f>住民税に関する事項!V14&amp;""</f>
        <v>【選択】</v>
      </c>
      <c r="H75" s="61" t="str">
        <f>住民税に関する事項!V22&amp;""</f>
        <v>【選択】</v>
      </c>
      <c r="I75" s="61" t="str">
        <f>住民税に関する事項!V30&amp;""</f>
        <v>【選択】</v>
      </c>
      <c r="J75" s="20">
        <v>5</v>
      </c>
      <c r="K75" s="20" t="e">
        <f t="shared" si="6"/>
        <v>#N/A</v>
      </c>
      <c r="L75" s="20" t="e">
        <f t="shared" si="9"/>
        <v>#N/A</v>
      </c>
      <c r="M75" s="20" t="e">
        <f t="shared" si="10"/>
        <v>#N/A</v>
      </c>
      <c r="N75" s="20">
        <f t="shared" si="5"/>
        <v>0</v>
      </c>
    </row>
    <row r="76" spans="1:14" x14ac:dyDescent="0.4">
      <c r="A76" s="61" t="s">
        <v>684</v>
      </c>
      <c r="B76" s="161" t="str">
        <f>LEFT('3.控除'!BH11,2)</f>
        <v>【選</v>
      </c>
      <c r="C76" s="61" t="str">
        <f>'3.控除'!BK20</f>
        <v>【選択】</v>
      </c>
      <c r="D76" s="61" t="str">
        <f>'3.控除'!BK28</f>
        <v>【選択】</v>
      </c>
      <c r="E76" s="61" t="str">
        <f>'3.控除'!BK36</f>
        <v>【選択】</v>
      </c>
      <c r="F76" s="61" t="str">
        <f>'3.控除'!BK44</f>
        <v>【選択】</v>
      </c>
      <c r="G76" s="61" t="str">
        <f>住民税に関する事項!AA14&amp;""</f>
        <v>【選択】</v>
      </c>
      <c r="H76" s="61" t="str">
        <f>住民税に関する事項!AA22&amp;""</f>
        <v>【選択】</v>
      </c>
      <c r="I76" s="61" t="str">
        <f>住民税に関する事項!AA30&amp;""</f>
        <v>【選択】</v>
      </c>
      <c r="J76" s="20">
        <v>6</v>
      </c>
      <c r="K76" s="20" t="e">
        <f t="shared" si="6"/>
        <v>#N/A</v>
      </c>
      <c r="L76" s="20" t="e">
        <f t="shared" si="9"/>
        <v>#N/A</v>
      </c>
      <c r="M76" s="20" t="e">
        <f t="shared" si="10"/>
        <v>#N/A</v>
      </c>
      <c r="N76" s="20">
        <f t="shared" si="5"/>
        <v>0</v>
      </c>
    </row>
    <row r="77" spans="1:14" x14ac:dyDescent="0.4">
      <c r="A77" s="61" t="s">
        <v>724</v>
      </c>
      <c r="B77" s="173"/>
      <c r="C77" s="61" t="str">
        <f>'3.控除'!BP20</f>
        <v>【選択】</v>
      </c>
      <c r="D77" s="61" t="str">
        <f>'3.控除'!BP28</f>
        <v>【選択】</v>
      </c>
      <c r="E77" s="61" t="str">
        <f>'3.控除'!BP36</f>
        <v>【選択】</v>
      </c>
      <c r="F77" s="61" t="str">
        <f>'3.控除'!BP44</f>
        <v>【選択】</v>
      </c>
      <c r="G77" s="61" t="str">
        <f>住民税に関する事項!AF14&amp;""</f>
        <v>【選択】</v>
      </c>
      <c r="H77" s="61" t="str">
        <f>住民税に関する事項!AF22&amp;""</f>
        <v>【選択】</v>
      </c>
      <c r="I77" s="61" t="str">
        <f>住民税に関する事項!AF30&amp;""</f>
        <v>【選択】</v>
      </c>
      <c r="J77" s="20">
        <v>7</v>
      </c>
      <c r="K77" s="20" t="e">
        <f t="shared" si="6"/>
        <v>#N/A</v>
      </c>
      <c r="L77" s="20" t="e">
        <f t="shared" si="9"/>
        <v>#N/A</v>
      </c>
      <c r="M77" s="20" t="e">
        <f t="shared" si="10"/>
        <v>#N/A</v>
      </c>
      <c r="N77" s="20">
        <f t="shared" si="5"/>
        <v>0</v>
      </c>
    </row>
    <row r="78" spans="1:14" x14ac:dyDescent="0.4">
      <c r="A78" s="61" t="s">
        <v>689</v>
      </c>
      <c r="B78" s="22">
        <f>IF(B76="普通",260000,IF(B76="特別",300000,0))</f>
        <v>0</v>
      </c>
      <c r="C78" s="159">
        <f>IF(C77="○",0,IF(C76="普通",260000,IF(AND(C76="特別",C75="同居"),530000,IF(AND(C76="特別",C75="別居"),300000,0))))</f>
        <v>0</v>
      </c>
      <c r="D78" s="166">
        <f>IF(D77="○",0,IF(D76="普通",260000,IF(AND(D76="特別",D75="同居"),530000,IF(AND(D76="特別",D75="別居"),300000,0))))</f>
        <v>0</v>
      </c>
      <c r="E78" s="166">
        <f t="shared" ref="E78:F78" si="11">IF(E77="○",0,IF(E76="普通",260000,IF(AND(E76="特別",E75="同居"),530000,IF(AND(E76="特別",E75="別居"),300000,0))))</f>
        <v>0</v>
      </c>
      <c r="F78" s="166">
        <f t="shared" si="11"/>
        <v>0</v>
      </c>
      <c r="G78" s="159">
        <f>IF(G76="普通",260000,IF(AND(G76="特別",G75="同居"),530000,IF(AND(G76="特別",G75="別居"),300000,0)))</f>
        <v>0</v>
      </c>
      <c r="H78" s="159">
        <f>IF(H76="普通",260000,IF(AND(H76="特別",H75="同居"),530000,IF(AND(H76="特別",H75="別居"),300000,0)))</f>
        <v>0</v>
      </c>
      <c r="I78" s="159">
        <f>IF(I76="普通",260000,IF(AND(I76="特別",I75="同居"),530000,IF(AND(I76="特別",I75="別居"),300000,0)))</f>
        <v>0</v>
      </c>
      <c r="J78" s="20">
        <v>8</v>
      </c>
      <c r="K78" s="20" t="e">
        <f t="shared" si="6"/>
        <v>#N/A</v>
      </c>
      <c r="L78" s="20" t="e">
        <f t="shared" ref="L78:L79" si="12">HLOOKUP(J78,$B$71:$I$78,4,FALSE)</f>
        <v>#N/A</v>
      </c>
      <c r="M78" s="20" t="e">
        <f t="shared" ref="M78:M79" si="13">HLOOKUP(J78,$B$71:$I$78,6,FALSE)</f>
        <v>#N/A</v>
      </c>
      <c r="N78" s="20">
        <f t="shared" si="5"/>
        <v>0</v>
      </c>
    </row>
    <row r="79" spans="1:14" ht="19.5" thickBot="1" x14ac:dyDescent="0.45">
      <c r="A79" s="20" t="s">
        <v>657</v>
      </c>
      <c r="J79" s="20">
        <v>9</v>
      </c>
      <c r="K79" s="20" t="e">
        <f t="shared" si="6"/>
        <v>#N/A</v>
      </c>
      <c r="L79" s="20" t="e">
        <f t="shared" si="12"/>
        <v>#N/A</v>
      </c>
      <c r="M79" s="20" t="e">
        <f t="shared" si="13"/>
        <v>#N/A</v>
      </c>
      <c r="N79" s="20">
        <f t="shared" si="5"/>
        <v>0</v>
      </c>
    </row>
    <row r="80" spans="1:14" x14ac:dyDescent="0.4">
      <c r="A80" s="61" t="s">
        <v>501</v>
      </c>
      <c r="B80" s="73" t="s">
        <v>502</v>
      </c>
      <c r="C80" s="73" t="s">
        <v>485</v>
      </c>
      <c r="D80" s="70" t="s">
        <v>469</v>
      </c>
    </row>
    <row r="81" spans="1:7" ht="19.5" thickBot="1" x14ac:dyDescent="0.45">
      <c r="A81" s="93" t="str">
        <f>IF(AND('3.控除'!AV14&lt;&gt;"",'3.控除'!BK14&lt;480000),"○","×")</f>
        <v>×</v>
      </c>
      <c r="B81" s="94" t="str">
        <f>IF(年表!U4&gt;=70,"○","×")</f>
        <v>○</v>
      </c>
      <c r="C81" s="96">
        <f>★申告書!BD60</f>
        <v>0</v>
      </c>
      <c r="D81" s="72">
        <f>SUM(B83:D84)</f>
        <v>0</v>
      </c>
    </row>
    <row r="82" spans="1:7" x14ac:dyDescent="0.4">
      <c r="A82" s="22"/>
      <c r="B82" s="61" t="s">
        <v>551</v>
      </c>
      <c r="C82" s="95" t="s">
        <v>552</v>
      </c>
      <c r="D82" s="97" t="s">
        <v>553</v>
      </c>
    </row>
    <row r="83" spans="1:7" x14ac:dyDescent="0.4">
      <c r="A83" s="22" t="s">
        <v>554</v>
      </c>
      <c r="B83" s="22">
        <f>IF(AND(A81="○",B81="×",C81&lt;=9000000),330000,0)</f>
        <v>0</v>
      </c>
      <c r="C83" s="61">
        <f>IF(AND(A81="○",B81="×",C81&gt;9000000,C81&lt;=9500000),220000,0)</f>
        <v>0</v>
      </c>
      <c r="D83" s="92">
        <f>IF(AND(A81="○",B81="×",C81&gt;9500000,C81&lt;=10000000),110000,0)</f>
        <v>0</v>
      </c>
    </row>
    <row r="84" spans="1:7" x14ac:dyDescent="0.4">
      <c r="A84" s="22" t="s">
        <v>555</v>
      </c>
      <c r="B84" s="22">
        <f>IF(AND(A81="○",B81="○",C81&lt;=9000000),380000,0)</f>
        <v>0</v>
      </c>
      <c r="C84" s="61">
        <f>IF(AND(A81="○",B81="○",C81&gt;9000000,C81&lt;=9500000),260000,0)</f>
        <v>0</v>
      </c>
      <c r="D84" s="92">
        <f>IF(AND(A81="○",B81="○",C81&gt;9500000,C81&lt;=10000000),130000,0)</f>
        <v>0</v>
      </c>
    </row>
    <row r="85" spans="1:7" x14ac:dyDescent="0.4">
      <c r="A85" s="90"/>
      <c r="B85" s="90"/>
      <c r="D85" s="91"/>
    </row>
    <row r="87" spans="1:7" ht="19.5" thickBot="1" x14ac:dyDescent="0.45">
      <c r="A87" s="20" t="s">
        <v>658</v>
      </c>
    </row>
    <row r="88" spans="1:7" x14ac:dyDescent="0.4">
      <c r="A88" s="61" t="s">
        <v>501</v>
      </c>
      <c r="B88" s="61" t="s">
        <v>556</v>
      </c>
      <c r="C88" s="73" t="s">
        <v>485</v>
      </c>
      <c r="D88" s="70" t="s">
        <v>469</v>
      </c>
    </row>
    <row r="89" spans="1:7" ht="19.5" thickBot="1" x14ac:dyDescent="0.45">
      <c r="A89" s="22" t="str">
        <f>IF(AND('3.控除'!AV14&lt;&gt;"",'3.控除'!BL14&lt;=1330000,計算用シート!A81="×"),"○","×")</f>
        <v>×</v>
      </c>
      <c r="B89" s="61">
        <f>'3.控除'!BK14</f>
        <v>0</v>
      </c>
      <c r="C89" s="73">
        <f>★申告書!BD60</f>
        <v>0</v>
      </c>
      <c r="D89" s="72">
        <f>IF(E141="",SUM(D101:F101),0)</f>
        <v>0</v>
      </c>
    </row>
    <row r="90" spans="1:7" x14ac:dyDescent="0.4">
      <c r="A90" s="1420" t="s">
        <v>783</v>
      </c>
      <c r="B90" s="1421"/>
      <c r="C90" s="1422"/>
      <c r="D90" s="209" t="s">
        <v>551</v>
      </c>
      <c r="E90" s="210" t="s">
        <v>552</v>
      </c>
      <c r="F90" s="210" t="s">
        <v>553</v>
      </c>
      <c r="G90" s="211" t="s">
        <v>557</v>
      </c>
    </row>
    <row r="91" spans="1:7" x14ac:dyDescent="0.4">
      <c r="A91" s="212">
        <v>480001</v>
      </c>
      <c r="B91" s="213" t="s">
        <v>550</v>
      </c>
      <c r="C91" s="212">
        <v>950000</v>
      </c>
      <c r="D91" s="61">
        <v>330000</v>
      </c>
      <c r="E91" s="61">
        <v>220000</v>
      </c>
      <c r="F91" s="61">
        <v>110000</v>
      </c>
      <c r="G91" s="61">
        <v>0</v>
      </c>
    </row>
    <row r="92" spans="1:7" x14ac:dyDescent="0.4">
      <c r="A92" s="212">
        <v>950001</v>
      </c>
      <c r="B92" s="213" t="s">
        <v>550</v>
      </c>
      <c r="C92" s="212">
        <v>1000000</v>
      </c>
      <c r="D92" s="61">
        <v>330000</v>
      </c>
      <c r="E92" s="61">
        <v>220000</v>
      </c>
      <c r="F92" s="61">
        <v>110000</v>
      </c>
      <c r="G92" s="61">
        <v>0</v>
      </c>
    </row>
    <row r="93" spans="1:7" x14ac:dyDescent="0.4">
      <c r="A93" s="212">
        <v>1000001</v>
      </c>
      <c r="B93" s="213" t="s">
        <v>550</v>
      </c>
      <c r="C93" s="212">
        <v>1050000</v>
      </c>
      <c r="D93" s="61">
        <v>310000</v>
      </c>
      <c r="E93" s="61">
        <v>210000</v>
      </c>
      <c r="F93" s="61">
        <v>110000</v>
      </c>
      <c r="G93" s="61">
        <v>0</v>
      </c>
    </row>
    <row r="94" spans="1:7" x14ac:dyDescent="0.4">
      <c r="A94" s="212">
        <v>1050001</v>
      </c>
      <c r="B94" s="213" t="s">
        <v>550</v>
      </c>
      <c r="C94" s="212">
        <v>1100000</v>
      </c>
      <c r="D94" s="61">
        <v>260000</v>
      </c>
      <c r="E94" s="61">
        <v>180000</v>
      </c>
      <c r="F94" s="61">
        <v>90000</v>
      </c>
      <c r="G94" s="61">
        <v>0</v>
      </c>
    </row>
    <row r="95" spans="1:7" x14ac:dyDescent="0.4">
      <c r="A95" s="212">
        <v>1100001</v>
      </c>
      <c r="B95" s="213" t="s">
        <v>550</v>
      </c>
      <c r="C95" s="212">
        <v>1150000</v>
      </c>
      <c r="D95" s="61">
        <v>210000</v>
      </c>
      <c r="E95" s="61">
        <v>140000</v>
      </c>
      <c r="F95" s="61">
        <v>70000</v>
      </c>
      <c r="G95" s="61">
        <v>0</v>
      </c>
    </row>
    <row r="96" spans="1:7" x14ac:dyDescent="0.4">
      <c r="A96" s="212">
        <v>1150001</v>
      </c>
      <c r="B96" s="213" t="s">
        <v>550</v>
      </c>
      <c r="C96" s="212">
        <v>1200000</v>
      </c>
      <c r="D96" s="61">
        <v>160000</v>
      </c>
      <c r="E96" s="61">
        <v>110000</v>
      </c>
      <c r="F96" s="61">
        <v>60000</v>
      </c>
      <c r="G96" s="61">
        <v>0</v>
      </c>
    </row>
    <row r="97" spans="1:11" x14ac:dyDescent="0.4">
      <c r="A97" s="212">
        <v>1200001</v>
      </c>
      <c r="B97" s="213" t="s">
        <v>550</v>
      </c>
      <c r="C97" s="212">
        <v>1250000</v>
      </c>
      <c r="D97" s="61">
        <v>110000</v>
      </c>
      <c r="E97" s="61">
        <v>80000</v>
      </c>
      <c r="F97" s="61">
        <v>40000</v>
      </c>
      <c r="G97" s="61">
        <v>0</v>
      </c>
    </row>
    <row r="98" spans="1:11" x14ac:dyDescent="0.4">
      <c r="A98" s="212">
        <v>1250001</v>
      </c>
      <c r="B98" s="213" t="s">
        <v>550</v>
      </c>
      <c r="C98" s="212">
        <v>1300000</v>
      </c>
      <c r="D98" s="61">
        <v>60000</v>
      </c>
      <c r="E98" s="61">
        <v>40000</v>
      </c>
      <c r="F98" s="61">
        <v>20000</v>
      </c>
      <c r="G98" s="61">
        <v>0</v>
      </c>
    </row>
    <row r="99" spans="1:11" x14ac:dyDescent="0.4">
      <c r="A99" s="212">
        <v>1300001</v>
      </c>
      <c r="B99" s="213" t="s">
        <v>550</v>
      </c>
      <c r="C99" s="212">
        <v>1330000</v>
      </c>
      <c r="D99" s="61">
        <v>30000</v>
      </c>
      <c r="E99" s="61">
        <v>20000</v>
      </c>
      <c r="F99" s="61">
        <v>10000</v>
      </c>
      <c r="G99" s="61">
        <v>0</v>
      </c>
    </row>
    <row r="100" spans="1:11" x14ac:dyDescent="0.4">
      <c r="A100" s="212">
        <v>1330001</v>
      </c>
      <c r="B100" s="213" t="s">
        <v>550</v>
      </c>
      <c r="C100" s="212"/>
      <c r="D100" s="61">
        <v>0</v>
      </c>
      <c r="E100" s="61">
        <v>0</v>
      </c>
      <c r="F100" s="61">
        <v>0</v>
      </c>
      <c r="G100" s="61">
        <v>0</v>
      </c>
    </row>
    <row r="101" spans="1:11" x14ac:dyDescent="0.4">
      <c r="D101" s="61">
        <f>IF(A89="×",0,VLOOKUP(B89,A91:G100,IF(AND(A89="○",C89&lt;=9000000),4,7),TRUE))</f>
        <v>0</v>
      </c>
      <c r="E101" s="61">
        <f>IF(A89="×",0,VLOOKUP(B89,A91:G100,IF(AND(A89="○",C89&gt;9000000,C89&lt;=9500000),5,7),TRUE))</f>
        <v>0</v>
      </c>
      <c r="F101" s="61">
        <f>IF(A89="×",0,VLOOKUP(B89,A91:G100,IF(AND(A89="○",C89&gt;9500000,C89&lt;=10000000),6,7),TRUE))</f>
        <v>0</v>
      </c>
    </row>
    <row r="102" spans="1:11" x14ac:dyDescent="0.4">
      <c r="D102" s="147"/>
      <c r="E102" s="147"/>
      <c r="F102" s="147"/>
    </row>
    <row r="103" spans="1:11" ht="19.5" thickBot="1" x14ac:dyDescent="0.45">
      <c r="A103" s="20" t="s">
        <v>659</v>
      </c>
      <c r="B103" s="20">
        <f>3-COUNTIF(A105:A107,"")</f>
        <v>0</v>
      </c>
      <c r="C103" s="151" t="s">
        <v>596</v>
      </c>
      <c r="D103" s="147">
        <f>COUNTIF(D105:D107,"子")</f>
        <v>0</v>
      </c>
      <c r="E103" s="147"/>
      <c r="F103" s="147"/>
    </row>
    <row r="104" spans="1:11" ht="19.5" thickBot="1" x14ac:dyDescent="0.45">
      <c r="A104" s="61"/>
      <c r="B104" s="61" t="s">
        <v>568</v>
      </c>
      <c r="C104" s="61" t="s">
        <v>574</v>
      </c>
      <c r="D104" s="61" t="s">
        <v>595</v>
      </c>
      <c r="E104" s="61" t="s">
        <v>573</v>
      </c>
      <c r="F104" s="61" t="s">
        <v>569</v>
      </c>
      <c r="G104" s="61" t="s">
        <v>572</v>
      </c>
      <c r="H104" s="61" t="s">
        <v>571</v>
      </c>
      <c r="I104" s="73" t="s">
        <v>570</v>
      </c>
      <c r="J104" s="61" t="s">
        <v>723</v>
      </c>
      <c r="K104" s="171" t="s">
        <v>469</v>
      </c>
    </row>
    <row r="105" spans="1:11" x14ac:dyDescent="0.4">
      <c r="A105" s="61" t="str">
        <f>IF('3.控除'!AV22&lt;&gt;"","Ⅰ","")</f>
        <v/>
      </c>
      <c r="B105" s="158">
        <f>年表!U5</f>
        <v>2023</v>
      </c>
      <c r="C105" s="61" t="str">
        <f>'3.控除'!BF28</f>
        <v>【選択】</v>
      </c>
      <c r="D105" s="61" t="str">
        <f>'3.控除'!BK22</f>
        <v>【選択】</v>
      </c>
      <c r="E105" s="61" t="str">
        <f>IF(OR('3.控除'!BK22="父",'3.控除'!BK22="母",'3.控除'!BK22="祖父",'3.控除'!BK22="祖母",'3.控除'!BK22="曾祖父",'3.控除'!BK22="曽祖父",'3.控除'!BK22="曾祖母",'3.控除'!BK22="曽祖母"),"○","×")</f>
        <v>×</v>
      </c>
      <c r="F105" s="61">
        <f>IF(AND(18&lt;B105,23&gt;B105),450000,0)</f>
        <v>0</v>
      </c>
      <c r="G105" s="61">
        <f>IF(AND(B105&gt;69,C105="同居",E105="○"),450000,0)</f>
        <v>0</v>
      </c>
      <c r="H105" s="61">
        <f>IF(OR(AND(B105&gt;69,C105="別居"),AND(B105&gt;69,C105="同居",E105="×")),380000,0)</f>
        <v>0</v>
      </c>
      <c r="I105" s="73">
        <f>IF(OR(AND(B105&lt;19,B105&gt;15),AND(B105&gt;22,B105&lt;70)),330000,0)</f>
        <v>0</v>
      </c>
      <c r="J105" s="61">
        <f>IF(E142="○",0,SUM(計算用シート!F105:I105))</f>
        <v>0</v>
      </c>
      <c r="K105" s="1415">
        <f>SUM(J105:J107)</f>
        <v>0</v>
      </c>
    </row>
    <row r="106" spans="1:11" x14ac:dyDescent="0.4">
      <c r="A106" s="61" t="str">
        <f>IF('3.控除'!AV30&lt;&gt;"","Ⅱ","")</f>
        <v/>
      </c>
      <c r="B106" s="158">
        <f>年表!U6</f>
        <v>2023</v>
      </c>
      <c r="C106" s="61" t="str">
        <f>'3.控除'!BF36</f>
        <v>【選択】</v>
      </c>
      <c r="D106" s="61" t="str">
        <f>'3.控除'!BK30</f>
        <v>【選択】</v>
      </c>
      <c r="E106" s="61" t="str">
        <f>IF(OR('3.控除'!BK30="父",'3.控除'!BK30="母",'3.控除'!BK30="祖父",'3.控除'!BK30="祖母",'3.控除'!BK30="曾祖父",'3.控除'!BK30="曽祖父",'3.控除'!BK30="曾祖母",'3.控除'!BK30="曽祖母"),"○","×")</f>
        <v>×</v>
      </c>
      <c r="F106" s="61">
        <f>IF(AND(18&lt;B106,23&gt;B106),450000,0)</f>
        <v>0</v>
      </c>
      <c r="G106" s="61">
        <f>IF(AND(B106&gt;69,C106="同居",E106="○"),450000,0)</f>
        <v>0</v>
      </c>
      <c r="H106" s="61">
        <f>IF(OR(AND(B106&gt;69,C106="別居"),AND(B106&gt;69,C106="同居",E106="×")),380000,0)</f>
        <v>0</v>
      </c>
      <c r="I106" s="73">
        <f t="shared" ref="I106:I107" si="14">IF(OR(AND(B106&lt;19,B106&gt;15),AND(B106&gt;22,B106&lt;70)),330000,0)</f>
        <v>0</v>
      </c>
      <c r="J106" s="61">
        <f>IF(E143="○",0,SUM(計算用シート!F106:I106))</f>
        <v>0</v>
      </c>
      <c r="K106" s="1416"/>
    </row>
    <row r="107" spans="1:11" ht="19.5" thickBot="1" x14ac:dyDescent="0.45">
      <c r="A107" s="61" t="str">
        <f>IF('3.控除'!AV38&lt;&gt;"","Ⅲ","")</f>
        <v/>
      </c>
      <c r="B107" s="158">
        <f>年表!U7</f>
        <v>2023</v>
      </c>
      <c r="C107" s="61" t="str">
        <f>'3.控除'!BF44</f>
        <v>【選択】</v>
      </c>
      <c r="D107" s="61" t="str">
        <f>'3.控除'!BK38</f>
        <v>【選択】</v>
      </c>
      <c r="E107" s="61" t="str">
        <f>IF(OR('3.控除'!BK38="父",'3.控除'!BK38="母",'3.控除'!BK38="祖父",'3.控除'!BK38="祖母",'3.控除'!BK38="曾祖父",'3.控除'!BK38="曽祖父",'3.控除'!BK38="曾祖母",'3.控除'!BK38="曽祖母"),"○","×")</f>
        <v>×</v>
      </c>
      <c r="F107" s="61">
        <f>IF(AND(18&lt;B107,23&gt;B107),450000,0)</f>
        <v>0</v>
      </c>
      <c r="G107" s="61">
        <f>IF(AND(B107&gt;69,C107="同居",E107="○"),450000,0)</f>
        <v>0</v>
      </c>
      <c r="H107" s="61">
        <f>IF(OR(AND(B107&gt;69,C107="別居"),AND(B107&gt;69,C107="同居",E107="×")),380000,0)</f>
        <v>0</v>
      </c>
      <c r="I107" s="73">
        <f t="shared" si="14"/>
        <v>0</v>
      </c>
      <c r="J107" s="61">
        <f>IF(E144="○",0,SUM(計算用シート!F107:I107))</f>
        <v>0</v>
      </c>
      <c r="K107" s="1417"/>
    </row>
    <row r="108" spans="1:11" x14ac:dyDescent="0.4">
      <c r="A108" s="147"/>
      <c r="B108" s="147"/>
      <c r="C108" s="147"/>
      <c r="D108" s="147"/>
      <c r="E108" s="147"/>
      <c r="F108" s="147"/>
      <c r="G108" s="147"/>
      <c r="H108" s="147"/>
      <c r="I108" s="147"/>
      <c r="J108" s="172"/>
    </row>
    <row r="109" spans="1:11" ht="19.5" thickBot="1" x14ac:dyDescent="0.45">
      <c r="A109" s="147" t="s">
        <v>651</v>
      </c>
      <c r="B109" s="147"/>
      <c r="C109" s="147"/>
      <c r="D109" s="147"/>
      <c r="E109" s="147"/>
      <c r="F109" s="147"/>
      <c r="G109" s="147"/>
      <c r="H109" s="147"/>
      <c r="I109" s="147"/>
      <c r="J109" s="172"/>
    </row>
    <row r="110" spans="1:11" x14ac:dyDescent="0.4">
      <c r="A110" s="61" t="s">
        <v>662</v>
      </c>
      <c r="B110" s="61" t="s">
        <v>663</v>
      </c>
      <c r="C110" s="61" t="s">
        <v>664</v>
      </c>
      <c r="D110" s="73" t="s">
        <v>665</v>
      </c>
      <c r="E110" s="70" t="s">
        <v>469</v>
      </c>
      <c r="F110" s="147"/>
    </row>
    <row r="111" spans="1:11" ht="19.5" thickBot="1" x14ac:dyDescent="0.45">
      <c r="A111" s="61">
        <v>430000</v>
      </c>
      <c r="B111" s="61">
        <v>290000</v>
      </c>
      <c r="C111" s="61">
        <v>150000</v>
      </c>
      <c r="D111" s="73">
        <v>0</v>
      </c>
      <c r="E111" s="72">
        <f>IF(★申告書!BD60&lt;=24000000,計算用シート!A111,IF(★申告書!BD60&lt;=24500000,計算用シート!B111,IF(★申告書!BD60&lt;=25000000,計算用シート!C111,計算用シート!D111)))</f>
        <v>430000</v>
      </c>
      <c r="F111" s="147"/>
    </row>
    <row r="113" spans="1:5" x14ac:dyDescent="0.4">
      <c r="A113" s="20" t="s">
        <v>660</v>
      </c>
    </row>
    <row r="114" spans="1:5" x14ac:dyDescent="0.4">
      <c r="A114" s="61" t="s">
        <v>558</v>
      </c>
      <c r="B114" s="61" t="s">
        <v>559</v>
      </c>
      <c r="C114" s="61" t="s">
        <v>560</v>
      </c>
      <c r="D114" s="61"/>
    </row>
    <row r="115" spans="1:5" ht="19.5" thickBot="1" x14ac:dyDescent="0.45">
      <c r="A115" s="61">
        <f>'3.控除'!Y36</f>
        <v>0</v>
      </c>
      <c r="B115" s="61">
        <f>'3.控除'!G40</f>
        <v>0</v>
      </c>
      <c r="C115" s="61">
        <f>'3.控除'!X40</f>
        <v>0</v>
      </c>
      <c r="D115" s="63"/>
    </row>
    <row r="116" spans="1:5" x14ac:dyDescent="0.4">
      <c r="A116" s="61" t="s">
        <v>561</v>
      </c>
      <c r="B116" s="61" t="s">
        <v>633</v>
      </c>
      <c r="C116" s="73" t="s">
        <v>634</v>
      </c>
      <c r="D116" s="70" t="s">
        <v>469</v>
      </c>
    </row>
    <row r="117" spans="1:5" ht="19.5" thickBot="1" x14ac:dyDescent="0.45">
      <c r="A117" s="61">
        <f>A115-B115</f>
        <v>0</v>
      </c>
      <c r="B117" s="61">
        <f>A117-★申告書!BD60*0.1</f>
        <v>0</v>
      </c>
      <c r="C117" s="73">
        <f>C115-50000</f>
        <v>-50000</v>
      </c>
      <c r="D117" s="146">
        <f>IF(MAX(B117:C117)&lt;0,0,MAX(B117:C117))</f>
        <v>0</v>
      </c>
    </row>
    <row r="119" spans="1:5" x14ac:dyDescent="0.4">
      <c r="A119" s="20" t="s">
        <v>661</v>
      </c>
    </row>
    <row r="120" spans="1:5" x14ac:dyDescent="0.4">
      <c r="A120" s="61" t="s">
        <v>562</v>
      </c>
      <c r="B120" s="61" t="s">
        <v>559</v>
      </c>
      <c r="C120" s="61" t="s">
        <v>563</v>
      </c>
      <c r="D120" s="148"/>
      <c r="E120" s="147"/>
    </row>
    <row r="121" spans="1:5" ht="19.5" thickBot="1" x14ac:dyDescent="0.45">
      <c r="A121" s="61">
        <f>'3.控除'!G44</f>
        <v>0</v>
      </c>
      <c r="B121" s="61">
        <f>'3.控除'!G48</f>
        <v>0</v>
      </c>
      <c r="C121" s="61">
        <f>A121-B121</f>
        <v>0</v>
      </c>
      <c r="D121" s="148"/>
    </row>
    <row r="122" spans="1:5" x14ac:dyDescent="0.4">
      <c r="A122" s="61" t="s">
        <v>564</v>
      </c>
      <c r="B122" s="61" t="s">
        <v>565</v>
      </c>
      <c r="C122" s="73" t="s">
        <v>566</v>
      </c>
      <c r="D122" s="70" t="s">
        <v>469</v>
      </c>
    </row>
    <row r="123" spans="1:5" ht="19.5" thickBot="1" x14ac:dyDescent="0.45">
      <c r="A123" s="259">
        <f>MIN(100000,ROUNDDOWN(★申告書!BD60*0.05,0))</f>
        <v>0</v>
      </c>
      <c r="B123" s="61">
        <f>IF(C121-A123&gt;2000000,2000000,IF(C121-A123&gt;0,C121-A123,0))</f>
        <v>0</v>
      </c>
      <c r="C123" s="73">
        <f>IF(C121-12000&gt;88000,88000,IF(C121-12000&gt;0,C121-12000,0))</f>
        <v>0</v>
      </c>
      <c r="D123" s="149">
        <f>IF('3.控除'!X46&lt;&gt;"○",B123,C123)</f>
        <v>0</v>
      </c>
    </row>
    <row r="125" spans="1:5" x14ac:dyDescent="0.4">
      <c r="A125" s="20" t="s">
        <v>594</v>
      </c>
      <c r="B125" s="20">
        <f>3-COUNTIF(A127:A129,"")</f>
        <v>0</v>
      </c>
      <c r="C125" s="151" t="s">
        <v>596</v>
      </c>
      <c r="D125" s="20">
        <f>COUNTIF(C127:C129,"子")</f>
        <v>0</v>
      </c>
    </row>
    <row r="126" spans="1:5" x14ac:dyDescent="0.4">
      <c r="A126" s="61"/>
      <c r="B126" s="61" t="s">
        <v>183</v>
      </c>
      <c r="C126" s="61" t="s">
        <v>595</v>
      </c>
    </row>
    <row r="127" spans="1:5" x14ac:dyDescent="0.4">
      <c r="A127" s="61" t="str">
        <f>IF(住民税に関する事項!M8&lt;&gt;"","Ⅰ","")</f>
        <v/>
      </c>
      <c r="B127" s="157">
        <f>年表!U8</f>
        <v>2023</v>
      </c>
      <c r="C127" s="61" t="str">
        <f>住民税に関する事項!AA8</f>
        <v>【選択】</v>
      </c>
    </row>
    <row r="128" spans="1:5" x14ac:dyDescent="0.4">
      <c r="A128" s="61" t="str">
        <f>IF(住民税に関する事項!M16&lt;&gt;"","Ⅱ","")</f>
        <v/>
      </c>
      <c r="B128" s="157">
        <f>年表!U9</f>
        <v>2023</v>
      </c>
      <c r="C128" s="61" t="str">
        <f>住民税に関する事項!AA16</f>
        <v>【選択】</v>
      </c>
    </row>
    <row r="129" spans="1:5" x14ac:dyDescent="0.4">
      <c r="A129" s="61" t="str">
        <f>IF(住民税に関する事項!M24&lt;&gt;"","Ⅲ","")</f>
        <v/>
      </c>
      <c r="B129" s="157">
        <f>年表!U10</f>
        <v>2023</v>
      </c>
      <c r="C129" s="61" t="str">
        <f>住民税に関する事項!AA24</f>
        <v>【選択】</v>
      </c>
    </row>
    <row r="132" spans="1:5" x14ac:dyDescent="0.4">
      <c r="A132" s="20" t="s">
        <v>672</v>
      </c>
    </row>
    <row r="133" spans="1:5" x14ac:dyDescent="0.4">
      <c r="A133" s="62" t="s">
        <v>697</v>
      </c>
      <c r="B133" s="61"/>
      <c r="C133" s="62" t="s">
        <v>673</v>
      </c>
    </row>
    <row r="134" spans="1:5" x14ac:dyDescent="0.4">
      <c r="A134" s="61" t="s">
        <v>677</v>
      </c>
      <c r="B134" s="61" t="str">
        <f>IF('2.収入'!R13&gt;8500000,"○","×")</f>
        <v>×</v>
      </c>
      <c r="C134" s="61">
        <f>IF(AND(F2&gt;0,A4&gt;0),IF(F2+A4-100000&gt;100000,100000,F2+A4-100000),0)</f>
        <v>0</v>
      </c>
    </row>
    <row r="135" spans="1:5" x14ac:dyDescent="0.4">
      <c r="A135" s="61" t="s">
        <v>674</v>
      </c>
      <c r="B135" s="61" t="str">
        <f>IF(B76="特別","○","×")</f>
        <v>×</v>
      </c>
      <c r="C135" s="61"/>
    </row>
    <row r="136" spans="1:5" x14ac:dyDescent="0.4">
      <c r="A136" s="61" t="s">
        <v>675</v>
      </c>
      <c r="B136" s="61" t="str">
        <f>IF(OR(B105&lt;23,B106&lt;23,B107&lt;23,B127&lt;23,B128&lt;23,B129&lt;23),"○","×")</f>
        <v>×</v>
      </c>
      <c r="C136" s="61"/>
    </row>
    <row r="137" spans="1:5" x14ac:dyDescent="0.4">
      <c r="A137" s="61" t="s">
        <v>676</v>
      </c>
      <c r="B137" s="61" t="str">
        <f>IF(COUNTIF(C76:I76,"特別")&gt;0,"○","×")</f>
        <v>×</v>
      </c>
      <c r="C137" s="61"/>
    </row>
    <row r="138" spans="1:5" x14ac:dyDescent="0.4">
      <c r="B138" s="61">
        <f>IF(AND(B134="○",OR(B135="○",B136="○",B137="○")),IF('2.収入'!R13&lt;10000000,('2.収入'!R13-8500000)*0.1,150000),0)</f>
        <v>0</v>
      </c>
    </row>
    <row r="140" spans="1:5" x14ac:dyDescent="0.4">
      <c r="A140" s="61"/>
      <c r="B140" s="61" t="s">
        <v>724</v>
      </c>
      <c r="C140" s="61" t="s">
        <v>731</v>
      </c>
      <c r="D140" s="61" t="s">
        <v>729</v>
      </c>
      <c r="E140" s="61" t="s">
        <v>732</v>
      </c>
    </row>
    <row r="141" spans="1:5" x14ac:dyDescent="0.4">
      <c r="A141" s="61" t="s">
        <v>725</v>
      </c>
      <c r="B141" s="61" t="str">
        <f>'3.控除'!BP20</f>
        <v>【選択】</v>
      </c>
      <c r="C141" s="61" t="str">
        <f>IF(年表!U4&lt;23,"○","")</f>
        <v/>
      </c>
      <c r="D141" s="61" t="str">
        <f>IF('3.控除'!BK20="特別","○","")</f>
        <v/>
      </c>
      <c r="E141" s="61" t="str">
        <f>IF(AND(B141="○",OR(C141="○",D141="○")),"○","")</f>
        <v/>
      </c>
    </row>
    <row r="142" spans="1:5" x14ac:dyDescent="0.4">
      <c r="A142" s="61" t="s">
        <v>726</v>
      </c>
      <c r="B142" s="61" t="str">
        <f>'3.控除'!BP28</f>
        <v>【選択】</v>
      </c>
      <c r="C142" s="61" t="str">
        <f>IF(年表!U5&lt;23,"○","")</f>
        <v/>
      </c>
      <c r="D142" s="61" t="str">
        <f>IF('3.控除'!BK28="特別","○","")</f>
        <v/>
      </c>
      <c r="E142" s="61" t="str">
        <f t="shared" ref="E142:E144" si="15">IF(AND(B142="○",OR(C142="○",D142="○")),"○","")</f>
        <v/>
      </c>
    </row>
    <row r="143" spans="1:5" x14ac:dyDescent="0.4">
      <c r="A143" s="61" t="s">
        <v>727</v>
      </c>
      <c r="B143" s="61" t="str">
        <f>'3.控除'!BP36</f>
        <v>【選択】</v>
      </c>
      <c r="C143" s="61" t="str">
        <f>IF(年表!U6&lt;23,"○","")</f>
        <v/>
      </c>
      <c r="D143" s="61" t="str">
        <f>IF('3.控除'!BK36="特別","○","")</f>
        <v/>
      </c>
      <c r="E143" s="61" t="str">
        <f t="shared" si="15"/>
        <v/>
      </c>
    </row>
    <row r="144" spans="1:5" x14ac:dyDescent="0.4">
      <c r="A144" s="61" t="s">
        <v>728</v>
      </c>
      <c r="B144" s="61" t="str">
        <f>'3.控除'!BP44</f>
        <v>【選択】</v>
      </c>
      <c r="C144" s="61" t="str">
        <f>IF(年表!U7&lt;23,"○","")</f>
        <v/>
      </c>
      <c r="D144" s="61" t="str">
        <f>IF('3.控除'!BK44="特別","○","")</f>
        <v/>
      </c>
      <c r="E144" s="61" t="str">
        <f t="shared" si="15"/>
        <v/>
      </c>
    </row>
    <row r="454" spans="6:6" x14ac:dyDescent="0.4">
      <c r="F454" s="20" t="s">
        <v>730</v>
      </c>
    </row>
  </sheetData>
  <mergeCells count="9">
    <mergeCell ref="A7:C7"/>
    <mergeCell ref="A27:A30"/>
    <mergeCell ref="A22:A26"/>
    <mergeCell ref="K105:K107"/>
    <mergeCell ref="F50:F51"/>
    <mergeCell ref="A56:A59"/>
    <mergeCell ref="A60:A63"/>
    <mergeCell ref="A90:C90"/>
    <mergeCell ref="A54:A55"/>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6"/>
  <sheetViews>
    <sheetView zoomScaleNormal="100" workbookViewId="0">
      <selection activeCell="T1" sqref="T1"/>
    </sheetView>
  </sheetViews>
  <sheetFormatPr defaultRowHeight="18.75" x14ac:dyDescent="0.4"/>
  <cols>
    <col min="15" max="15" width="11.125" bestFit="1" customWidth="1"/>
    <col min="16" max="16" width="11.375" bestFit="1" customWidth="1"/>
    <col min="17" max="17" width="9.375" bestFit="1" customWidth="1"/>
    <col min="19" max="19" width="9.375" bestFit="1" customWidth="1"/>
    <col min="21" max="21" width="14.125" bestFit="1" customWidth="1"/>
  </cols>
  <sheetData>
    <row r="1" spans="1:22" x14ac:dyDescent="0.4">
      <c r="A1" s="75" t="s">
        <v>131</v>
      </c>
      <c r="B1" s="75"/>
      <c r="C1" s="76" t="s">
        <v>491</v>
      </c>
      <c r="D1" s="76"/>
      <c r="E1" s="77" t="s">
        <v>492</v>
      </c>
      <c r="F1" s="77"/>
      <c r="G1" s="78" t="s">
        <v>493</v>
      </c>
      <c r="H1" s="78"/>
      <c r="I1" s="71" t="s">
        <v>494</v>
      </c>
      <c r="J1" s="71"/>
      <c r="K1" s="79" t="s">
        <v>495</v>
      </c>
      <c r="L1" s="79"/>
      <c r="M1" s="79"/>
      <c r="O1" t="s">
        <v>547</v>
      </c>
      <c r="P1" s="89">
        <f ca="1">TODAY()</f>
        <v>45285</v>
      </c>
      <c r="S1" s="203" t="str">
        <f>LEFT('１.始めに'!C14,2)</f>
        <v>令和</v>
      </c>
      <c r="T1" s="202">
        <f>MID('１.始めに'!C14,3,2)-1</f>
        <v>5</v>
      </c>
    </row>
    <row r="2" spans="1:22" x14ac:dyDescent="0.4">
      <c r="A2" s="75" t="s">
        <v>496</v>
      </c>
      <c r="B2" s="75" t="s">
        <v>497</v>
      </c>
      <c r="C2" s="76" t="s">
        <v>496</v>
      </c>
      <c r="D2" s="76" t="s">
        <v>497</v>
      </c>
      <c r="E2" s="77" t="s">
        <v>496</v>
      </c>
      <c r="F2" s="77" t="s">
        <v>497</v>
      </c>
      <c r="G2" s="78" t="s">
        <v>496</v>
      </c>
      <c r="H2" s="78" t="s">
        <v>497</v>
      </c>
      <c r="I2" s="71" t="s">
        <v>496</v>
      </c>
      <c r="J2" s="71" t="s">
        <v>497</v>
      </c>
      <c r="K2" s="79" t="s">
        <v>498</v>
      </c>
      <c r="L2" s="79" t="s">
        <v>499</v>
      </c>
      <c r="M2" s="79" t="s">
        <v>500</v>
      </c>
      <c r="P2" s="75" t="s">
        <v>131</v>
      </c>
      <c r="Q2" s="76" t="s">
        <v>491</v>
      </c>
      <c r="R2" s="77" t="s">
        <v>492</v>
      </c>
      <c r="S2" s="78" t="s">
        <v>493</v>
      </c>
      <c r="T2" s="71" t="s">
        <v>494</v>
      </c>
      <c r="U2" t="s">
        <v>549</v>
      </c>
    </row>
    <row r="3" spans="1:22" ht="18.75" customHeight="1" x14ac:dyDescent="0.4">
      <c r="A3" s="75">
        <v>1</v>
      </c>
      <c r="B3" s="75">
        <v>2019</v>
      </c>
      <c r="C3" s="76">
        <v>1</v>
      </c>
      <c r="D3" s="76">
        <v>1989</v>
      </c>
      <c r="E3" s="77">
        <v>1</v>
      </c>
      <c r="F3" s="77">
        <v>1926</v>
      </c>
      <c r="G3" s="78">
        <v>1</v>
      </c>
      <c r="H3" s="78">
        <v>1912</v>
      </c>
      <c r="I3" s="71">
        <v>1</v>
      </c>
      <c r="J3" s="71">
        <v>1868</v>
      </c>
      <c r="K3" s="79">
        <v>2</v>
      </c>
      <c r="L3" s="80">
        <v>0.5</v>
      </c>
      <c r="M3" s="81">
        <v>0.5</v>
      </c>
      <c r="O3" s="207" t="s">
        <v>503</v>
      </c>
      <c r="P3" s="207" t="str">
        <f>IF('１.始めに'!C6="令和",VLOOKUP('１.始めに'!D6,年表!A3:B33,2,FALSE),"×")</f>
        <v>×</v>
      </c>
      <c r="Q3" s="207" t="str">
        <f>IF('１.始めに'!C6="平成",VLOOKUP('１.始めに'!D6,年表!C3:D33,2,FALSE),"×")</f>
        <v>×</v>
      </c>
      <c r="R3" s="207" t="str">
        <f>IF('１.始めに'!C6="昭和",VLOOKUP('１.始めに'!D6,年表!E3:F66,2,FALSE),"×")</f>
        <v>×</v>
      </c>
      <c r="S3" s="207" t="str">
        <f>IF('１.始めに'!C6="大正",VLOOKUP('１.始めに'!D6,年表!G3:H17,2,FALSE),"×")</f>
        <v>×</v>
      </c>
      <c r="T3" s="207" t="str">
        <f>IF('１.始めに'!C6="明治",VLOOKUP('１.始めに'!D6,年表!I3:J47,2,FALSE),"×")</f>
        <v>×</v>
      </c>
      <c r="U3" s="208">
        <f>IF(AND('１.始めに'!F6=1,'１.始めに'!H6=1),2024-SUM(P3:T3),2023-SUM(P3:T3))</f>
        <v>2023</v>
      </c>
    </row>
    <row r="4" spans="1:22" x14ac:dyDescent="0.4">
      <c r="A4" s="75">
        <v>2</v>
      </c>
      <c r="B4" s="75">
        <v>2020</v>
      </c>
      <c r="C4" s="76">
        <v>2</v>
      </c>
      <c r="D4" s="76">
        <v>1990</v>
      </c>
      <c r="E4" s="77">
        <v>2</v>
      </c>
      <c r="F4" s="77">
        <v>1927</v>
      </c>
      <c r="G4" s="78">
        <v>2</v>
      </c>
      <c r="H4" s="78">
        <v>1913</v>
      </c>
      <c r="I4" s="71">
        <v>2</v>
      </c>
      <c r="J4" s="71">
        <v>1869</v>
      </c>
      <c r="K4" s="79">
        <v>3</v>
      </c>
      <c r="L4" s="81">
        <v>0.33400000000000002</v>
      </c>
      <c r="M4" s="81">
        <v>0.33300000000000002</v>
      </c>
      <c r="O4" s="205" t="s">
        <v>504</v>
      </c>
      <c r="P4" s="205" t="s">
        <v>548</v>
      </c>
      <c r="Q4" s="205" t="str">
        <f>IF('3.控除'!AV16="平成",VLOOKUP('3.控除'!AZ16,年表!C3:D33,2,FALSE),"×")</f>
        <v>×</v>
      </c>
      <c r="R4" s="205" t="str">
        <f>IF('3.控除'!AV16="昭和",VLOOKUP('3.控除'!AZ16,年表!E3:F66,2,FALSE),"×")</f>
        <v>×</v>
      </c>
      <c r="S4" s="205" t="str">
        <f>IF('3.控除'!AV16="大正",VLOOKUP('3.控除'!AZ16,年表!G3:H17,2,FALSE),"×")</f>
        <v>×</v>
      </c>
      <c r="T4" s="205" t="str">
        <f>IF('3.控除'!AV16="明治",VLOOKUP('3.控除'!AZ16,年表!I3:J47,2,FALSE),"×")</f>
        <v>×</v>
      </c>
      <c r="U4" s="206">
        <f>IF(AND('3.控除'!BH16=1,'3.控除'!BM16=1),2024-SUM(P4:T4),2023-SUM(P4:T4))</f>
        <v>2023</v>
      </c>
      <c r="V4" s="1425" t="s">
        <v>764</v>
      </c>
    </row>
    <row r="5" spans="1:22" x14ac:dyDescent="0.4">
      <c r="A5" s="75">
        <v>3</v>
      </c>
      <c r="B5" s="75">
        <v>2021</v>
      </c>
      <c r="C5" s="76">
        <v>3</v>
      </c>
      <c r="D5" s="76">
        <v>1991</v>
      </c>
      <c r="E5" s="77">
        <v>3</v>
      </c>
      <c r="F5" s="77">
        <v>1928</v>
      </c>
      <c r="G5" s="78">
        <v>3</v>
      </c>
      <c r="H5" s="78">
        <v>1914</v>
      </c>
      <c r="I5" s="71">
        <v>3</v>
      </c>
      <c r="J5" s="71">
        <v>1870</v>
      </c>
      <c r="K5" s="79">
        <v>4</v>
      </c>
      <c r="L5" s="81">
        <v>0.25</v>
      </c>
      <c r="M5" s="81">
        <v>0.25</v>
      </c>
      <c r="O5" s="205" t="s">
        <v>505</v>
      </c>
      <c r="P5" s="205" t="s">
        <v>548</v>
      </c>
      <c r="Q5" s="205" t="str">
        <f>IF('3.控除'!AV24="平成",VLOOKUP('3.控除'!AZ24,年表!C3:D33,2,FALSE),"×")</f>
        <v>×</v>
      </c>
      <c r="R5" s="205" t="str">
        <f>IF('3.控除'!AV24="昭和",VLOOKUP('3.控除'!AZ24,年表!E3:F67,2,FALSE),"×")</f>
        <v>×</v>
      </c>
      <c r="S5" s="205" t="str">
        <f>IF('3.控除'!AV24="大正",VLOOKUP('3.控除'!AZ24,年表!G4:H18,2,FALSE),"×")</f>
        <v>×</v>
      </c>
      <c r="T5" s="205" t="str">
        <f>IF('3.控除'!AV24="明治",VLOOKUP('3.控除'!AZ24,年表!I3:J48,2,FALSE),"×")</f>
        <v>×</v>
      </c>
      <c r="U5" s="206">
        <f>IF(AND('3.控除'!BH16=1,'3.控除'!BM16=1),2024-SUM(P5:T5),2023-SUM(P5:T5))</f>
        <v>2023</v>
      </c>
      <c r="V5" s="1425"/>
    </row>
    <row r="6" spans="1:22" x14ac:dyDescent="0.4">
      <c r="A6" s="75">
        <v>4</v>
      </c>
      <c r="B6" s="75">
        <v>2022</v>
      </c>
      <c r="C6" s="76">
        <v>4</v>
      </c>
      <c r="D6" s="76">
        <v>1992</v>
      </c>
      <c r="E6" s="77">
        <v>4</v>
      </c>
      <c r="F6" s="77">
        <v>1929</v>
      </c>
      <c r="G6" s="78">
        <v>4</v>
      </c>
      <c r="H6" s="78">
        <v>1915</v>
      </c>
      <c r="I6" s="71">
        <v>4</v>
      </c>
      <c r="J6" s="71">
        <v>1871</v>
      </c>
      <c r="K6" s="79">
        <v>5</v>
      </c>
      <c r="L6" s="81">
        <v>0.2</v>
      </c>
      <c r="M6" s="81">
        <v>0.2</v>
      </c>
      <c r="O6" s="205" t="s">
        <v>506</v>
      </c>
      <c r="P6" s="205" t="s">
        <v>548</v>
      </c>
      <c r="Q6" s="205" t="str">
        <f>IF('3.控除'!AV32="平成",VLOOKUP('3.控除'!AZ32,年表!C3:D33,2,FALSE),"×")</f>
        <v>×</v>
      </c>
      <c r="R6" s="205" t="str">
        <f>IF('3.控除'!AV32="昭和",VLOOKUP('3.控除'!AZ32,年表!E3:F66,2,FALSE),"×")</f>
        <v>×</v>
      </c>
      <c r="S6" s="205" t="str">
        <f>IF('3.控除'!AV32="大正",VLOOKUP('3.控除'!AZ32,年表!G3:H17,2,FALSE),"×")</f>
        <v>×</v>
      </c>
      <c r="T6" s="205" t="str">
        <f>IF('3.控除'!AV32="明治",VLOOKUP('3.控除'!AZ32,年表!I3:J47,2,FALSE),"×")</f>
        <v>×</v>
      </c>
      <c r="U6" s="206">
        <f>IF(AND('3.控除'!BF24=1,'3.控除'!BK24),2024-SUM(P6:T6),2023-SUM(P6:T6))</f>
        <v>2023</v>
      </c>
      <c r="V6" s="1425"/>
    </row>
    <row r="7" spans="1:22" x14ac:dyDescent="0.4">
      <c r="A7" s="75">
        <v>5</v>
      </c>
      <c r="B7" s="75">
        <v>2023</v>
      </c>
      <c r="C7" s="76">
        <v>5</v>
      </c>
      <c r="D7" s="76">
        <v>1993</v>
      </c>
      <c r="E7" s="77">
        <v>5</v>
      </c>
      <c r="F7" s="77">
        <v>1930</v>
      </c>
      <c r="G7" s="78">
        <v>5</v>
      </c>
      <c r="H7" s="78">
        <v>1916</v>
      </c>
      <c r="I7" s="71">
        <v>5</v>
      </c>
      <c r="J7" s="71">
        <v>1872</v>
      </c>
      <c r="K7" s="79">
        <v>6</v>
      </c>
      <c r="L7" s="82">
        <v>0.16700000000000001</v>
      </c>
      <c r="M7" s="82">
        <v>0.16600000000000001</v>
      </c>
      <c r="O7" s="205" t="s">
        <v>507</v>
      </c>
      <c r="P7" s="205" t="s">
        <v>548</v>
      </c>
      <c r="Q7" s="205" t="str">
        <f>IF('3.控除'!AV40="平成",VLOOKUP('3.控除'!AZ40,年表!C3:D33,2,FALSE),"×")</f>
        <v>×</v>
      </c>
      <c r="R7" s="205" t="str">
        <f>IF('3.控除'!AV40="昭和",VLOOKUP('3.控除'!AZ40,年表!E3:F66,2,FALSE),"×")</f>
        <v>×</v>
      </c>
      <c r="S7" s="205" t="str">
        <f>IF('3.控除'!AV40="大正",VLOOKUP('3.控除'!AZ40,年表!G3:H17,2,FALSE),"×")</f>
        <v>×</v>
      </c>
      <c r="T7" s="205" t="str">
        <f>IF('3.控除'!AV40="明治",VLOOKUP('3.控除'!AZ40,年表!I3:J47,2,FALSE),"×")</f>
        <v>×</v>
      </c>
      <c r="U7" s="206">
        <f>IF(AND('3.控除'!BF40=1,'3.控除'!BK40=1),2024-SUM(P7:T7),2023-SUM(P7:T7))</f>
        <v>2023</v>
      </c>
      <c r="V7" s="1425"/>
    </row>
    <row r="8" spans="1:22" x14ac:dyDescent="0.4">
      <c r="A8" s="75">
        <v>6</v>
      </c>
      <c r="B8" s="75">
        <v>2024</v>
      </c>
      <c r="C8" s="76">
        <v>6</v>
      </c>
      <c r="D8" s="76">
        <v>1994</v>
      </c>
      <c r="E8" s="77">
        <v>6</v>
      </c>
      <c r="F8" s="77">
        <v>1931</v>
      </c>
      <c r="G8" s="78">
        <v>6</v>
      </c>
      <c r="H8" s="78">
        <v>1917</v>
      </c>
      <c r="I8" s="71">
        <v>6</v>
      </c>
      <c r="J8" s="71">
        <v>1873</v>
      </c>
      <c r="K8" s="79">
        <v>7</v>
      </c>
      <c r="L8" s="81">
        <v>0.14299999999999999</v>
      </c>
      <c r="M8" s="81">
        <v>0.14199999999999999</v>
      </c>
      <c r="O8" s="205" t="s">
        <v>508</v>
      </c>
      <c r="P8" s="205" t="str">
        <f>IF(住民税に関する事項!M10="令和",VLOOKUP(住民税に関する事項!Q10,年表!A3:B33,2,FALSE),"×")</f>
        <v>×</v>
      </c>
      <c r="Q8" s="205" t="str">
        <f>IF(住民税に関する事項!M10="平成",VLOOKUP(住民税に関する事項!Q10,年表!C3:D33,2,FALSE),"×")</f>
        <v>×</v>
      </c>
      <c r="R8" s="205" t="s">
        <v>548</v>
      </c>
      <c r="S8" s="205" t="s">
        <v>548</v>
      </c>
      <c r="T8" s="205" t="s">
        <v>548</v>
      </c>
      <c r="U8" s="206">
        <f>IF(AND(住民税に関する事項!V18=1,住民税に関する事項!AA18=1),2024-SUM(P8:T8),2023-SUM(P8:T8))</f>
        <v>2023</v>
      </c>
      <c r="V8" s="1425"/>
    </row>
    <row r="9" spans="1:22" x14ac:dyDescent="0.4">
      <c r="A9" s="75">
        <v>7</v>
      </c>
      <c r="B9" s="75">
        <v>2025</v>
      </c>
      <c r="C9" s="76">
        <v>7</v>
      </c>
      <c r="D9" s="76">
        <v>1995</v>
      </c>
      <c r="E9" s="77">
        <v>7</v>
      </c>
      <c r="F9" s="77">
        <v>1932</v>
      </c>
      <c r="G9" s="78">
        <v>7</v>
      </c>
      <c r="H9" s="78">
        <v>1918</v>
      </c>
      <c r="I9" s="71">
        <v>7</v>
      </c>
      <c r="J9" s="71">
        <v>1874</v>
      </c>
      <c r="K9" s="79">
        <v>8</v>
      </c>
      <c r="L9" s="81">
        <v>0.125</v>
      </c>
      <c r="M9" s="81">
        <v>0.125</v>
      </c>
      <c r="O9" s="205" t="s">
        <v>509</v>
      </c>
      <c r="P9" s="205" t="str">
        <f>IF(住民税に関する事項!M18="令和",VLOOKUP(住民税に関する事項!Q18,年表!A3:B33,2,FALSE),"×")</f>
        <v>×</v>
      </c>
      <c r="Q9" s="205" t="str">
        <f>IF(住民税に関する事項!M18="平成",VLOOKUP(住民税に関する事項!Q18,年表!C3:D33,2,FALSE),"×")</f>
        <v>×</v>
      </c>
      <c r="R9" s="205" t="s">
        <v>548</v>
      </c>
      <c r="S9" s="205" t="s">
        <v>548</v>
      </c>
      <c r="T9" s="205" t="s">
        <v>548</v>
      </c>
      <c r="U9" s="206">
        <f>IF(AND(住民税に関する事項!V18=1,住民税に関する事項!AA18=1),2024-SUM(P9:T9),2023-SUM(P9:T9))</f>
        <v>2023</v>
      </c>
      <c r="V9" s="1425"/>
    </row>
    <row r="10" spans="1:22" x14ac:dyDescent="0.4">
      <c r="A10" s="75">
        <v>8</v>
      </c>
      <c r="B10" s="75">
        <v>2026</v>
      </c>
      <c r="C10" s="76">
        <v>8</v>
      </c>
      <c r="D10" s="76">
        <v>1996</v>
      </c>
      <c r="E10" s="77">
        <v>8</v>
      </c>
      <c r="F10" s="77">
        <v>1933</v>
      </c>
      <c r="G10" s="78">
        <v>8</v>
      </c>
      <c r="H10" s="78">
        <v>1919</v>
      </c>
      <c r="I10" s="71">
        <v>8</v>
      </c>
      <c r="J10" s="71">
        <v>1875</v>
      </c>
      <c r="K10" s="79">
        <v>9</v>
      </c>
      <c r="L10" s="81">
        <v>0.112</v>
      </c>
      <c r="M10" s="81">
        <v>0.111</v>
      </c>
      <c r="O10" s="205" t="s">
        <v>510</v>
      </c>
      <c r="P10" s="205" t="str">
        <f>IF(住民税に関する事項!M26="令和",VLOOKUP(住民税に関する事項!Q26,年表!A3:B33,2,FALSE),"×")</f>
        <v>×</v>
      </c>
      <c r="Q10" s="205" t="str">
        <f>IF(住民税に関する事項!M26="平成",VLOOKUP(住民税に関する事項!Q26,年表!C3:D33,2,FALSE),"×")</f>
        <v>×</v>
      </c>
      <c r="R10" s="205" t="s">
        <v>548</v>
      </c>
      <c r="S10" s="205" t="s">
        <v>548</v>
      </c>
      <c r="T10" s="205" t="s">
        <v>548</v>
      </c>
      <c r="U10" s="206">
        <f>IF(AND(住民税に関する事項!V26=1,住民税に関する事項!AA26=1),2024-SUM(P10:T10),2023-SUM(P10:T10))</f>
        <v>2023</v>
      </c>
      <c r="V10" s="1425"/>
    </row>
    <row r="11" spans="1:22" x14ac:dyDescent="0.4">
      <c r="A11" s="75">
        <v>9</v>
      </c>
      <c r="B11" s="75">
        <v>2027</v>
      </c>
      <c r="C11" s="76">
        <v>9</v>
      </c>
      <c r="D11" s="76">
        <v>1997</v>
      </c>
      <c r="E11" s="77">
        <v>9</v>
      </c>
      <c r="F11" s="77">
        <v>1934</v>
      </c>
      <c r="G11" s="78">
        <v>9</v>
      </c>
      <c r="H11" s="78">
        <v>1920</v>
      </c>
      <c r="I11" s="71">
        <v>9</v>
      </c>
      <c r="J11" s="71">
        <v>1876</v>
      </c>
      <c r="K11" s="79">
        <v>10</v>
      </c>
      <c r="L11" s="81">
        <v>0.1</v>
      </c>
      <c r="M11" s="81">
        <v>0.1</v>
      </c>
      <c r="O11" t="s">
        <v>763</v>
      </c>
      <c r="P11">
        <f>IF(S1="令和",VLOOKUP(T1,年表!A4:B34,2,FALSE),"×")</f>
        <v>2023</v>
      </c>
      <c r="Q11" t="str">
        <f>IF(S1="平成",VLOOKUP(T1,年表!C4:D34,2,FALSE),"×")</f>
        <v>×</v>
      </c>
      <c r="R11" t="s">
        <v>548</v>
      </c>
      <c r="S11" t="s">
        <v>548</v>
      </c>
      <c r="T11" t="s">
        <v>548</v>
      </c>
      <c r="U11">
        <f>IF(P11&lt;&gt;"×",P11,Q11)</f>
        <v>2023</v>
      </c>
    </row>
    <row r="12" spans="1:22" x14ac:dyDescent="0.4">
      <c r="A12" s="75">
        <v>10</v>
      </c>
      <c r="B12" s="75">
        <v>2028</v>
      </c>
      <c r="C12" s="76">
        <v>10</v>
      </c>
      <c r="D12" s="76">
        <v>1998</v>
      </c>
      <c r="E12" s="77">
        <v>10</v>
      </c>
      <c r="F12" s="77">
        <v>1935</v>
      </c>
      <c r="G12" s="78">
        <v>10</v>
      </c>
      <c r="H12" s="78">
        <v>1921</v>
      </c>
      <c r="I12" s="71">
        <v>10</v>
      </c>
      <c r="J12" s="71">
        <v>1877</v>
      </c>
      <c r="K12" s="79">
        <v>11</v>
      </c>
      <c r="L12" s="81">
        <v>9.0999999999999998E-2</v>
      </c>
      <c r="M12" s="81">
        <v>0.09</v>
      </c>
      <c r="O12" s="204" t="s">
        <v>781</v>
      </c>
      <c r="P12" s="204">
        <f>IF(不動産!T6="令和",VLOOKUP(不動産!V6,年表!$A$3:$B$42,2,FALSE),"×")</f>
        <v>2023</v>
      </c>
      <c r="Q12" s="204" t="str">
        <f>IF(不動産!T6="平成",VLOOKUP(不動産!V6,年表!$C$3:$D$41,2,FALSE),"×")</f>
        <v>×</v>
      </c>
      <c r="R12" s="204" t="str">
        <f>IF(不動産!T6="昭和",VLOOKUP(不動産!V6,年表!$E$3:$F$66,2,FALSE),"×")</f>
        <v>×</v>
      </c>
      <c r="S12" s="204" t="s">
        <v>548</v>
      </c>
      <c r="T12" s="204" t="s">
        <v>548</v>
      </c>
      <c r="U12" s="204">
        <f>IF(P12&lt;&gt;"×",P12,IF(Q12&lt;&gt;"×",Q12,R12))</f>
        <v>2023</v>
      </c>
    </row>
    <row r="13" spans="1:22" x14ac:dyDescent="0.4">
      <c r="A13" s="75">
        <v>11</v>
      </c>
      <c r="B13" s="75">
        <v>2029</v>
      </c>
      <c r="C13" s="76">
        <v>11</v>
      </c>
      <c r="D13" s="76">
        <v>1999</v>
      </c>
      <c r="E13" s="77">
        <v>11</v>
      </c>
      <c r="F13" s="77">
        <v>1936</v>
      </c>
      <c r="G13" s="78">
        <v>11</v>
      </c>
      <c r="H13" s="78">
        <v>1922</v>
      </c>
      <c r="I13" s="71">
        <v>11</v>
      </c>
      <c r="J13" s="71">
        <v>1878</v>
      </c>
      <c r="K13" s="79">
        <v>12</v>
      </c>
      <c r="L13" s="81">
        <v>8.4000000000000005E-2</v>
      </c>
      <c r="M13" s="81">
        <v>8.3000000000000004E-2</v>
      </c>
      <c r="O13" s="204" t="s">
        <v>782</v>
      </c>
      <c r="P13" s="204">
        <f>IF(不動産!T7="令和",VLOOKUP(不動産!V7,年表!$A$3:$B$33,2,FALSE),"×")</f>
        <v>2023</v>
      </c>
      <c r="Q13" s="204" t="str">
        <f>IF(不動産!T7="平成",VLOOKUP(不動産!V7,年表!$C$3:$D$41,2,FALSE),"×")</f>
        <v>×</v>
      </c>
      <c r="R13" s="204" t="str">
        <f>IF(不動産!T7="昭和",VLOOKUP(不動産!V7,年表!$E$3:$F$66,2,FALSE),"×")</f>
        <v>×</v>
      </c>
      <c r="S13" s="204" t="s">
        <v>548</v>
      </c>
      <c r="T13" s="204" t="s">
        <v>548</v>
      </c>
      <c r="U13" s="204">
        <f t="shared" ref="U13:U29" si="0">IF(P13&lt;&gt;"×",P13,IF(Q13&lt;&gt;"×",Q13,R13))</f>
        <v>2023</v>
      </c>
    </row>
    <row r="14" spans="1:22" x14ac:dyDescent="0.4">
      <c r="A14" s="75">
        <v>12</v>
      </c>
      <c r="B14" s="75">
        <v>2030</v>
      </c>
      <c r="C14" s="76">
        <v>12</v>
      </c>
      <c r="D14" s="76">
        <v>2000</v>
      </c>
      <c r="E14" s="77">
        <v>12</v>
      </c>
      <c r="F14" s="77">
        <v>1937</v>
      </c>
      <c r="G14" s="78">
        <v>12</v>
      </c>
      <c r="H14" s="78">
        <v>1923</v>
      </c>
      <c r="I14" s="71">
        <v>12</v>
      </c>
      <c r="J14" s="71">
        <v>1879</v>
      </c>
      <c r="K14" s="79">
        <v>13</v>
      </c>
      <c r="L14" s="81">
        <v>7.6999999999999999E-2</v>
      </c>
      <c r="M14" s="81">
        <v>7.5999999999999998E-2</v>
      </c>
      <c r="O14" s="204" t="s">
        <v>765</v>
      </c>
      <c r="P14" s="204" t="str">
        <f>IF(不動産!T8="令和",VLOOKUP(不動産!V8,年表!$A$3:$B$42,2,FALSE),"×")</f>
        <v>×</v>
      </c>
      <c r="Q14" s="204" t="str">
        <f>IF(不動産!T8="平成",VLOOKUP(不動産!V8,年表!$C$3:$D$41,2,FALSE),"×")</f>
        <v>×</v>
      </c>
      <c r="R14" s="204" t="str">
        <f>IF(不動産!T8="昭和",VLOOKUP(不動産!V8,年表!$E$3:$F$66,2,FALSE),"×")</f>
        <v>×</v>
      </c>
      <c r="S14" s="204" t="s">
        <v>548</v>
      </c>
      <c r="T14" s="204" t="s">
        <v>548</v>
      </c>
      <c r="U14" s="204" t="str">
        <f t="shared" si="0"/>
        <v>×</v>
      </c>
    </row>
    <row r="15" spans="1:22" x14ac:dyDescent="0.4">
      <c r="A15" s="75">
        <v>13</v>
      </c>
      <c r="B15" s="75">
        <v>2031</v>
      </c>
      <c r="C15" s="76">
        <v>13</v>
      </c>
      <c r="D15" s="76">
        <v>2001</v>
      </c>
      <c r="E15" s="77">
        <v>13</v>
      </c>
      <c r="F15" s="77">
        <v>1938</v>
      </c>
      <c r="G15" s="78">
        <v>13</v>
      </c>
      <c r="H15" s="78">
        <v>1924</v>
      </c>
      <c r="I15" s="71">
        <v>13</v>
      </c>
      <c r="J15" s="71">
        <v>1880</v>
      </c>
      <c r="K15" s="79">
        <v>14</v>
      </c>
      <c r="L15" s="81">
        <v>7.1999999999999995E-2</v>
      </c>
      <c r="M15" s="81">
        <v>7.0999999999999994E-2</v>
      </c>
      <c r="O15" s="204" t="s">
        <v>766</v>
      </c>
      <c r="P15" s="204" t="str">
        <f>IF(不動産!T9="令和",VLOOKUP(不動産!V9,年表!$A$3:$B$33,2,FALSE),"×")</f>
        <v>×</v>
      </c>
      <c r="Q15" s="204" t="str">
        <f>IF(不動産!T9="平成",VLOOKUP(不動産!V9,年表!$C$3:$D$41,2,FALSE),"×")</f>
        <v>×</v>
      </c>
      <c r="R15" s="204" t="str">
        <f>IF(不動産!T9="昭和",VLOOKUP(不動産!V9,年表!$E$3:$F$66,2,FALSE),"×")</f>
        <v>×</v>
      </c>
      <c r="S15" s="204" t="s">
        <v>548</v>
      </c>
      <c r="T15" s="204" t="s">
        <v>548</v>
      </c>
      <c r="U15" s="204" t="str">
        <f t="shared" si="0"/>
        <v>×</v>
      </c>
    </row>
    <row r="16" spans="1:22" x14ac:dyDescent="0.4">
      <c r="A16" s="75">
        <v>14</v>
      </c>
      <c r="B16" s="75">
        <v>2032</v>
      </c>
      <c r="C16" s="76">
        <v>14</v>
      </c>
      <c r="D16" s="76">
        <v>2002</v>
      </c>
      <c r="E16" s="77">
        <v>14</v>
      </c>
      <c r="F16" s="77">
        <v>1939</v>
      </c>
      <c r="G16" s="78">
        <v>14</v>
      </c>
      <c r="H16" s="78">
        <v>1925</v>
      </c>
      <c r="I16" s="71">
        <v>14</v>
      </c>
      <c r="J16" s="71">
        <v>1881</v>
      </c>
      <c r="K16" s="79">
        <v>15</v>
      </c>
      <c r="L16" s="82">
        <v>6.7000000000000004E-2</v>
      </c>
      <c r="M16" s="82">
        <v>6.6000000000000003E-2</v>
      </c>
      <c r="O16" s="204" t="s">
        <v>767</v>
      </c>
      <c r="P16" s="204" t="str">
        <f>IF(不動産!T10="令和",VLOOKUP(不動産!V10,年表!$A$3:$B$42,2,FALSE),"×")</f>
        <v>×</v>
      </c>
      <c r="Q16" s="204" t="str">
        <f>IF(不動産!T10="平成",VLOOKUP(不動産!V10,年表!$C$3:$D$41,2,FALSE),"×")</f>
        <v>×</v>
      </c>
      <c r="R16" s="204" t="str">
        <f>IF(不動産!T10="昭和",VLOOKUP(不動産!V10,年表!$E$3:$F$66,2,FALSE),"×")</f>
        <v>×</v>
      </c>
      <c r="S16" s="204" t="s">
        <v>548</v>
      </c>
      <c r="T16" s="204" t="s">
        <v>548</v>
      </c>
      <c r="U16" s="204" t="str">
        <f t="shared" si="0"/>
        <v>×</v>
      </c>
    </row>
    <row r="17" spans="1:21" x14ac:dyDescent="0.4">
      <c r="A17" s="75">
        <v>15</v>
      </c>
      <c r="B17" s="75">
        <v>2033</v>
      </c>
      <c r="C17" s="76">
        <v>15</v>
      </c>
      <c r="D17" s="76">
        <v>2003</v>
      </c>
      <c r="E17" s="77">
        <v>15</v>
      </c>
      <c r="F17" s="77">
        <v>1940</v>
      </c>
      <c r="G17" s="78">
        <v>15</v>
      </c>
      <c r="H17" s="78">
        <v>1926</v>
      </c>
      <c r="I17" s="71">
        <v>15</v>
      </c>
      <c r="J17" s="71">
        <v>1882</v>
      </c>
      <c r="K17" s="79">
        <v>16</v>
      </c>
      <c r="L17" s="81">
        <v>6.3E-2</v>
      </c>
      <c r="M17" s="81">
        <v>6.2E-2</v>
      </c>
      <c r="O17" s="204" t="s">
        <v>768</v>
      </c>
      <c r="P17" s="204" t="str">
        <f>IF(不動産!T11="令和",VLOOKUP(不動産!V11,年表!$A$3:$B$33,2,FALSE),"×")</f>
        <v>×</v>
      </c>
      <c r="Q17" s="204" t="str">
        <f>IF(不動産!T11="平成",VLOOKUP(不動産!V11,年表!$C$3:$D$41,2,FALSE),"×")</f>
        <v>×</v>
      </c>
      <c r="R17" s="204" t="str">
        <f>IF(不動産!T11="昭和",VLOOKUP(不動産!V11,年表!$E$3:$F$66,2,FALSE),"×")</f>
        <v>×</v>
      </c>
      <c r="S17" s="204" t="s">
        <v>548</v>
      </c>
      <c r="T17" s="204" t="s">
        <v>548</v>
      </c>
      <c r="U17" s="204" t="str">
        <f t="shared" si="0"/>
        <v>×</v>
      </c>
    </row>
    <row r="18" spans="1:21" x14ac:dyDescent="0.4">
      <c r="A18" s="75">
        <v>16</v>
      </c>
      <c r="B18" s="75">
        <v>2034</v>
      </c>
      <c r="C18" s="76">
        <v>16</v>
      </c>
      <c r="D18" s="76">
        <v>2004</v>
      </c>
      <c r="E18" s="77">
        <v>16</v>
      </c>
      <c r="F18" s="77">
        <v>1941</v>
      </c>
      <c r="I18" s="71">
        <v>16</v>
      </c>
      <c r="J18" s="71">
        <v>1883</v>
      </c>
      <c r="K18" s="79">
        <v>17</v>
      </c>
      <c r="L18" s="81">
        <v>5.8999999999999997E-2</v>
      </c>
      <c r="M18" s="81">
        <v>5.8000000000000003E-2</v>
      </c>
      <c r="O18" s="204" t="s">
        <v>769</v>
      </c>
      <c r="P18" s="204" t="str">
        <f>IF(不動産!T12="令和",VLOOKUP(不動産!V12,年表!$A$3:$B$42,2,FALSE),"×")</f>
        <v>×</v>
      </c>
      <c r="Q18" s="204" t="str">
        <f>IF(不動産!T12="平成",VLOOKUP(不動産!V12,年表!$C$3:$D$41,2,FALSE),"×")</f>
        <v>×</v>
      </c>
      <c r="R18" s="204" t="str">
        <f>IF(不動産!T12="昭和",VLOOKUP(不動産!V12,年表!$E$3:$F$66,2,FALSE),"×")</f>
        <v>×</v>
      </c>
      <c r="S18" s="204" t="s">
        <v>548</v>
      </c>
      <c r="T18" s="204" t="s">
        <v>548</v>
      </c>
      <c r="U18" s="204" t="str">
        <f t="shared" si="0"/>
        <v>×</v>
      </c>
    </row>
    <row r="19" spans="1:21" x14ac:dyDescent="0.4">
      <c r="A19" s="75">
        <v>17</v>
      </c>
      <c r="B19" s="75">
        <v>2035</v>
      </c>
      <c r="C19" s="76">
        <v>17</v>
      </c>
      <c r="D19" s="76">
        <v>2005</v>
      </c>
      <c r="E19" s="77">
        <v>17</v>
      </c>
      <c r="F19" s="77">
        <v>1942</v>
      </c>
      <c r="I19" s="71">
        <v>17</v>
      </c>
      <c r="J19" s="71">
        <v>1884</v>
      </c>
      <c r="K19" s="79">
        <v>18</v>
      </c>
      <c r="L19" s="81">
        <v>5.6000000000000001E-2</v>
      </c>
      <c r="M19" s="81">
        <v>5.5E-2</v>
      </c>
      <c r="O19" s="204" t="s">
        <v>770</v>
      </c>
      <c r="P19" s="204" t="str">
        <f>IF(不動産!T13="令和",VLOOKUP(不動産!V13,年表!$A$3:$B$33,2,FALSE),"×")</f>
        <v>×</v>
      </c>
      <c r="Q19" s="204" t="str">
        <f>IF(不動産!T13="平成",VLOOKUP(不動産!V13,年表!$C$3:$D$41,2,FALSE),"×")</f>
        <v>×</v>
      </c>
      <c r="R19" s="204" t="str">
        <f>IF(不動産!T13="昭和",VLOOKUP(不動産!V13,年表!$E$3:$F$66,2,FALSE),"×")</f>
        <v>×</v>
      </c>
      <c r="S19" s="204" t="s">
        <v>548</v>
      </c>
      <c r="T19" s="204" t="s">
        <v>548</v>
      </c>
      <c r="U19" s="204" t="str">
        <f t="shared" si="0"/>
        <v>×</v>
      </c>
    </row>
    <row r="20" spans="1:21" x14ac:dyDescent="0.4">
      <c r="A20" s="75">
        <v>18</v>
      </c>
      <c r="B20" s="75">
        <v>2036</v>
      </c>
      <c r="C20" s="76">
        <v>18</v>
      </c>
      <c r="D20" s="76">
        <v>2006</v>
      </c>
      <c r="E20" s="77">
        <v>18</v>
      </c>
      <c r="F20" s="77">
        <v>1943</v>
      </c>
      <c r="I20" s="71">
        <v>18</v>
      </c>
      <c r="J20" s="71">
        <v>1885</v>
      </c>
      <c r="K20" s="79">
        <v>19</v>
      </c>
      <c r="L20" s="81">
        <v>5.2999999999999999E-2</v>
      </c>
      <c r="M20" s="81">
        <v>5.1999999999999998E-2</v>
      </c>
      <c r="O20" s="204" t="s">
        <v>771</v>
      </c>
      <c r="P20" s="204" t="str">
        <f>IF(不動産!T14="令和",VLOOKUP(不動産!V14,年表!$A$3:$B$42,2,FALSE),"×")</f>
        <v>×</v>
      </c>
      <c r="Q20" s="204" t="str">
        <f>IF(不動産!T14="平成",VLOOKUP(不動産!V14,年表!$C$3:$D$41,2,FALSE),"×")</f>
        <v>×</v>
      </c>
      <c r="R20" s="204" t="str">
        <f>IF(不動産!T14="昭和",VLOOKUP(不動産!V14,年表!$E$3:$F$66,2,FALSE),"×")</f>
        <v>×</v>
      </c>
      <c r="S20" s="204" t="s">
        <v>548</v>
      </c>
      <c r="T20" s="204" t="s">
        <v>548</v>
      </c>
      <c r="U20" s="204" t="str">
        <f t="shared" si="0"/>
        <v>×</v>
      </c>
    </row>
    <row r="21" spans="1:21" x14ac:dyDescent="0.4">
      <c r="A21" s="75">
        <v>19</v>
      </c>
      <c r="B21" s="75">
        <v>2037</v>
      </c>
      <c r="C21" s="76">
        <v>19</v>
      </c>
      <c r="D21" s="76">
        <v>2007</v>
      </c>
      <c r="E21" s="77">
        <v>19</v>
      </c>
      <c r="F21" s="77">
        <v>1944</v>
      </c>
      <c r="I21" s="71">
        <v>19</v>
      </c>
      <c r="J21" s="71">
        <v>1886</v>
      </c>
      <c r="K21" s="79">
        <v>20</v>
      </c>
      <c r="L21" s="81">
        <v>0.05</v>
      </c>
      <c r="M21" s="81">
        <v>0.05</v>
      </c>
      <c r="O21" s="204" t="s">
        <v>772</v>
      </c>
      <c r="P21" s="204" t="str">
        <f>IF(不動産!T15="令和",VLOOKUP(不動産!V15,年表!$A$3:$B$33,2,FALSE),"×")</f>
        <v>×</v>
      </c>
      <c r="Q21" s="204" t="str">
        <f>IF(不動産!T15="平成",VLOOKUP(不動産!V15,年表!$C$3:$D$41,2,FALSE),"×")</f>
        <v>×</v>
      </c>
      <c r="R21" s="204" t="str">
        <f>IF(不動産!T15="昭和",VLOOKUP(不動産!V15,年表!$E$3:$F$66,2,FALSE),"×")</f>
        <v>×</v>
      </c>
      <c r="S21" s="204" t="s">
        <v>548</v>
      </c>
      <c r="T21" s="204" t="s">
        <v>548</v>
      </c>
      <c r="U21" s="204" t="str">
        <f t="shared" si="0"/>
        <v>×</v>
      </c>
    </row>
    <row r="22" spans="1:21" x14ac:dyDescent="0.4">
      <c r="A22" s="75">
        <v>20</v>
      </c>
      <c r="B22" s="75">
        <v>2038</v>
      </c>
      <c r="C22" s="76">
        <v>20</v>
      </c>
      <c r="D22" s="76">
        <v>2008</v>
      </c>
      <c r="E22" s="77">
        <v>20</v>
      </c>
      <c r="F22" s="77">
        <v>1945</v>
      </c>
      <c r="I22" s="71">
        <v>20</v>
      </c>
      <c r="J22" s="71">
        <v>1887</v>
      </c>
      <c r="K22" s="79">
        <v>21</v>
      </c>
      <c r="L22" s="81">
        <v>4.8000000000000001E-2</v>
      </c>
      <c r="M22" s="81">
        <v>4.8000000000000001E-2</v>
      </c>
      <c r="O22" s="204" t="s">
        <v>773</v>
      </c>
      <c r="P22" s="204" t="str">
        <f>IF(不動産!T16="令和",VLOOKUP(不動産!V16,年表!$A$3:$B$42,2,FALSE),"×")</f>
        <v>×</v>
      </c>
      <c r="Q22" s="204" t="str">
        <f>IF(不動産!T16="平成",VLOOKUP(不動産!V16,年表!$C$3:$D$41,2,FALSE),"×")</f>
        <v>×</v>
      </c>
      <c r="R22" s="204" t="str">
        <f>IF(不動産!T16="昭和",VLOOKUP(不動産!V16,年表!$E$3:$F$66,2,FALSE),"×")</f>
        <v>×</v>
      </c>
      <c r="S22" s="204" t="s">
        <v>548</v>
      </c>
      <c r="T22" s="204" t="s">
        <v>548</v>
      </c>
      <c r="U22" s="204" t="str">
        <f t="shared" si="0"/>
        <v>×</v>
      </c>
    </row>
    <row r="23" spans="1:21" x14ac:dyDescent="0.4">
      <c r="A23" s="75">
        <v>21</v>
      </c>
      <c r="B23" s="75">
        <v>2039</v>
      </c>
      <c r="C23" s="76">
        <v>21</v>
      </c>
      <c r="D23" s="76">
        <v>2009</v>
      </c>
      <c r="E23" s="77">
        <v>21</v>
      </c>
      <c r="F23" s="77">
        <v>1946</v>
      </c>
      <c r="I23" s="71">
        <v>21</v>
      </c>
      <c r="J23" s="71">
        <v>1888</v>
      </c>
      <c r="K23" s="79">
        <v>22</v>
      </c>
      <c r="L23" s="81">
        <v>4.5999999999999999E-2</v>
      </c>
      <c r="M23" s="81">
        <v>4.5999999999999999E-2</v>
      </c>
      <c r="O23" s="204" t="s">
        <v>774</v>
      </c>
      <c r="P23" s="204" t="str">
        <f>IF(不動産!T17="令和",VLOOKUP(不動産!V17,年表!$A$3:$B$33,2,FALSE),"×")</f>
        <v>×</v>
      </c>
      <c r="Q23" s="204" t="str">
        <f>IF(不動産!T17="平成",VLOOKUP(不動産!V17,年表!$C$3:$D$41,2,FALSE),"×")</f>
        <v>×</v>
      </c>
      <c r="R23" s="204" t="str">
        <f>IF(不動産!T17="昭和",VLOOKUP(不動産!V17,年表!$E$3:$F$66,2,FALSE),"×")</f>
        <v>×</v>
      </c>
      <c r="S23" s="204" t="s">
        <v>548</v>
      </c>
      <c r="T23" s="204" t="s">
        <v>548</v>
      </c>
      <c r="U23" s="204" t="str">
        <f t="shared" si="0"/>
        <v>×</v>
      </c>
    </row>
    <row r="24" spans="1:21" x14ac:dyDescent="0.4">
      <c r="A24" s="75">
        <v>22</v>
      </c>
      <c r="B24" s="75">
        <v>2040</v>
      </c>
      <c r="C24" s="76">
        <v>22</v>
      </c>
      <c r="D24" s="76">
        <v>2010</v>
      </c>
      <c r="E24" s="77">
        <v>22</v>
      </c>
      <c r="F24" s="77">
        <v>1947</v>
      </c>
      <c r="I24" s="71">
        <v>22</v>
      </c>
      <c r="J24" s="71">
        <v>1889</v>
      </c>
      <c r="K24" s="79">
        <v>23</v>
      </c>
      <c r="L24" s="81">
        <v>4.3999999999999997E-2</v>
      </c>
      <c r="M24" s="81">
        <v>4.3999999999999997E-2</v>
      </c>
      <c r="O24" s="204" t="s">
        <v>775</v>
      </c>
      <c r="P24" s="204" t="str">
        <f>IF(不動産!T18="令和",VLOOKUP(不動産!V18,年表!$A$3:$B$42,2,FALSE),"×")</f>
        <v>×</v>
      </c>
      <c r="Q24" s="204" t="str">
        <f>IF(不動産!T18="平成",VLOOKUP(不動産!V18,年表!$C$3:$D$41,2,FALSE),"×")</f>
        <v>×</v>
      </c>
      <c r="R24" s="204" t="str">
        <f>IF(不動産!T18="昭和",VLOOKUP(不動産!V18,年表!$E$3:$F$66,2,FALSE),"×")</f>
        <v>×</v>
      </c>
      <c r="S24" s="204" t="s">
        <v>548</v>
      </c>
      <c r="T24" s="204" t="s">
        <v>548</v>
      </c>
      <c r="U24" s="204" t="str">
        <f t="shared" si="0"/>
        <v>×</v>
      </c>
    </row>
    <row r="25" spans="1:21" x14ac:dyDescent="0.4">
      <c r="A25" s="75">
        <v>23</v>
      </c>
      <c r="B25" s="75">
        <v>2041</v>
      </c>
      <c r="C25" s="76">
        <v>23</v>
      </c>
      <c r="D25" s="76">
        <v>2011</v>
      </c>
      <c r="E25" s="77">
        <v>23</v>
      </c>
      <c r="F25" s="77">
        <v>1948</v>
      </c>
      <c r="I25" s="71">
        <v>23</v>
      </c>
      <c r="J25" s="71">
        <v>1890</v>
      </c>
      <c r="K25" s="79">
        <v>24</v>
      </c>
      <c r="L25" s="82">
        <v>4.2000000000000003E-2</v>
      </c>
      <c r="M25" s="82">
        <v>4.2000000000000003E-2</v>
      </c>
      <c r="O25" s="204" t="s">
        <v>776</v>
      </c>
      <c r="P25" s="204" t="str">
        <f>IF(不動産!T19="令和",VLOOKUP(不動産!V19,年表!$A$3:$B$33,2,FALSE),"×")</f>
        <v>×</v>
      </c>
      <c r="Q25" s="204" t="str">
        <f>IF(不動産!T19="平成",VLOOKUP(不動産!V19,年表!$C$3:$D$41,2,FALSE),"×")</f>
        <v>×</v>
      </c>
      <c r="R25" s="204" t="str">
        <f>IF(不動産!T19="昭和",VLOOKUP(不動産!V19,年表!$E$3:$F$66,2,FALSE),"×")</f>
        <v>×</v>
      </c>
      <c r="S25" s="204" t="s">
        <v>548</v>
      </c>
      <c r="T25" s="204" t="s">
        <v>548</v>
      </c>
      <c r="U25" s="204" t="str">
        <f t="shared" si="0"/>
        <v>×</v>
      </c>
    </row>
    <row r="26" spans="1:21" x14ac:dyDescent="0.4">
      <c r="A26" s="75">
        <v>24</v>
      </c>
      <c r="B26" s="75">
        <v>2042</v>
      </c>
      <c r="C26" s="76">
        <v>24</v>
      </c>
      <c r="D26" s="76">
        <v>2012</v>
      </c>
      <c r="E26" s="77">
        <v>24</v>
      </c>
      <c r="F26" s="77">
        <v>1949</v>
      </c>
      <c r="I26" s="71">
        <v>24</v>
      </c>
      <c r="J26" s="71">
        <v>1891</v>
      </c>
      <c r="K26" s="79">
        <v>25</v>
      </c>
      <c r="L26" s="81">
        <v>0.04</v>
      </c>
      <c r="M26" s="81">
        <v>0.04</v>
      </c>
      <c r="O26" s="204" t="s">
        <v>777</v>
      </c>
      <c r="P26" s="204" t="str">
        <f>IF(不動産!T20="令和",VLOOKUP(不動産!V20,年表!$A$3:$B$42,2,FALSE),"×")</f>
        <v>×</v>
      </c>
      <c r="Q26" s="204" t="str">
        <f>IF(不動産!T20="平成",VLOOKUP(不動産!V20,年表!$C$3:$D$41,2,FALSE),"×")</f>
        <v>×</v>
      </c>
      <c r="R26" s="204" t="str">
        <f>IF(不動産!T20="昭和",VLOOKUP(不動産!V20,年表!$E$3:$F$66,2,FALSE),"×")</f>
        <v>×</v>
      </c>
      <c r="S26" s="204" t="s">
        <v>548</v>
      </c>
      <c r="T26" s="204" t="s">
        <v>548</v>
      </c>
      <c r="U26" s="204" t="str">
        <f t="shared" si="0"/>
        <v>×</v>
      </c>
    </row>
    <row r="27" spans="1:21" x14ac:dyDescent="0.4">
      <c r="A27" s="75">
        <v>25</v>
      </c>
      <c r="B27" s="75">
        <v>2043</v>
      </c>
      <c r="C27" s="76">
        <v>25</v>
      </c>
      <c r="D27" s="76">
        <v>2013</v>
      </c>
      <c r="E27" s="77">
        <v>25</v>
      </c>
      <c r="F27" s="77">
        <v>1950</v>
      </c>
      <c r="I27" s="71">
        <v>25</v>
      </c>
      <c r="J27" s="71">
        <v>1892</v>
      </c>
      <c r="K27" s="79">
        <v>26</v>
      </c>
      <c r="L27" s="81">
        <v>3.9E-2</v>
      </c>
      <c r="M27" s="81">
        <v>3.9E-2</v>
      </c>
      <c r="O27" s="204" t="s">
        <v>778</v>
      </c>
      <c r="P27" s="204" t="str">
        <f>IF(不動産!T21="令和",VLOOKUP(不動産!V21,年表!$A$3:$B$33,2,FALSE),"×")</f>
        <v>×</v>
      </c>
      <c r="Q27" s="204" t="str">
        <f>IF(不動産!T21="平成",VLOOKUP(不動産!V21,年表!$C$3:$D$41,2,FALSE),"×")</f>
        <v>×</v>
      </c>
      <c r="R27" s="204" t="str">
        <f>IF(不動産!T21="昭和",VLOOKUP(不動産!V21,年表!$E$3:$F$66,2,FALSE),"×")</f>
        <v>×</v>
      </c>
      <c r="S27" s="204" t="s">
        <v>548</v>
      </c>
      <c r="T27" s="204" t="s">
        <v>548</v>
      </c>
      <c r="U27" s="204" t="str">
        <f t="shared" si="0"/>
        <v>×</v>
      </c>
    </row>
    <row r="28" spans="1:21" x14ac:dyDescent="0.4">
      <c r="A28" s="75">
        <v>26</v>
      </c>
      <c r="B28" s="75">
        <v>2044</v>
      </c>
      <c r="C28" s="76">
        <v>26</v>
      </c>
      <c r="D28" s="76">
        <v>2014</v>
      </c>
      <c r="E28" s="77">
        <v>26</v>
      </c>
      <c r="F28" s="77">
        <v>1951</v>
      </c>
      <c r="I28" s="71">
        <v>26</v>
      </c>
      <c r="J28" s="71">
        <v>1893</v>
      </c>
      <c r="K28" s="79">
        <v>27</v>
      </c>
      <c r="L28" s="81">
        <v>3.7999999999999999E-2</v>
      </c>
      <c r="M28" s="81">
        <v>3.6999999999999998E-2</v>
      </c>
      <c r="O28" s="204" t="s">
        <v>779</v>
      </c>
      <c r="P28" s="204" t="str">
        <f>IF(不動産!T22="令和",VLOOKUP(不動産!V22,年表!$A$3:$B$42,2,FALSE),"×")</f>
        <v>×</v>
      </c>
      <c r="Q28" s="204" t="str">
        <f>IF(不動産!T22="平成",VLOOKUP(不動産!V22,年表!$C$3:$D$41,2,FALSE),"×")</f>
        <v>×</v>
      </c>
      <c r="R28" s="204" t="str">
        <f>IF(不動産!T22="昭和",VLOOKUP(不動産!V22,年表!$E$3:$F$66,2,FALSE),"×")</f>
        <v>×</v>
      </c>
      <c r="S28" s="204" t="s">
        <v>548</v>
      </c>
      <c r="T28" s="204" t="s">
        <v>548</v>
      </c>
      <c r="U28" s="204" t="str">
        <f t="shared" si="0"/>
        <v>×</v>
      </c>
    </row>
    <row r="29" spans="1:21" x14ac:dyDescent="0.4">
      <c r="A29" s="75">
        <v>27</v>
      </c>
      <c r="B29" s="75">
        <v>2045</v>
      </c>
      <c r="C29" s="76">
        <v>27</v>
      </c>
      <c r="D29" s="76">
        <v>2015</v>
      </c>
      <c r="E29" s="77">
        <v>27</v>
      </c>
      <c r="F29" s="77">
        <v>1952</v>
      </c>
      <c r="I29" s="71">
        <v>27</v>
      </c>
      <c r="J29" s="71">
        <v>1894</v>
      </c>
      <c r="K29" s="79">
        <v>28</v>
      </c>
      <c r="L29" s="81">
        <v>3.5999999999999997E-2</v>
      </c>
      <c r="M29" s="81">
        <v>3.5999999999999997E-2</v>
      </c>
      <c r="O29" s="204" t="s">
        <v>780</v>
      </c>
      <c r="P29" s="204" t="str">
        <f>IF(不動産!T23="令和",VLOOKUP(不動産!V23,年表!$A$3:$B$33,2,FALSE),"×")</f>
        <v>×</v>
      </c>
      <c r="Q29" s="204" t="str">
        <f>IF(不動産!T23="平成",VLOOKUP(不動産!V23,年表!$C$3:$D$41,2,FALSE),"×")</f>
        <v>×</v>
      </c>
      <c r="R29" s="204" t="str">
        <f>IF(不動産!T23="昭和",VLOOKUP(不動産!V23,年表!$E$3:$F$66,2,FALSE),"×")</f>
        <v>×</v>
      </c>
      <c r="S29" s="204" t="s">
        <v>548</v>
      </c>
      <c r="T29" s="204" t="s">
        <v>548</v>
      </c>
      <c r="U29" s="204" t="str">
        <f t="shared" si="0"/>
        <v>×</v>
      </c>
    </row>
    <row r="30" spans="1:21" x14ac:dyDescent="0.4">
      <c r="A30" s="75">
        <v>28</v>
      </c>
      <c r="B30" s="75">
        <v>2046</v>
      </c>
      <c r="C30" s="76">
        <v>28</v>
      </c>
      <c r="D30" s="76">
        <v>2016</v>
      </c>
      <c r="E30" s="77">
        <v>28</v>
      </c>
      <c r="F30" s="77">
        <v>1953</v>
      </c>
      <c r="I30" s="71">
        <v>28</v>
      </c>
      <c r="J30" s="71">
        <v>1895</v>
      </c>
      <c r="K30" s="79">
        <v>29</v>
      </c>
      <c r="L30" s="81">
        <v>3.5000000000000003E-2</v>
      </c>
      <c r="M30" s="81">
        <v>3.5000000000000003E-2</v>
      </c>
    </row>
    <row r="31" spans="1:21" x14ac:dyDescent="0.4">
      <c r="A31" s="75">
        <v>29</v>
      </c>
      <c r="B31" s="75">
        <v>2047</v>
      </c>
      <c r="C31" s="76">
        <v>29</v>
      </c>
      <c r="D31" s="76">
        <v>2017</v>
      </c>
      <c r="E31" s="77">
        <v>29</v>
      </c>
      <c r="F31" s="77">
        <v>1954</v>
      </c>
      <c r="I31" s="71">
        <v>29</v>
      </c>
      <c r="J31" s="71">
        <v>1896</v>
      </c>
      <c r="K31" s="79">
        <v>30</v>
      </c>
      <c r="L31" s="81">
        <v>3.4000000000000002E-2</v>
      </c>
      <c r="M31" s="81">
        <v>3.4000000000000002E-2</v>
      </c>
    </row>
    <row r="32" spans="1:21" x14ac:dyDescent="0.4">
      <c r="A32" s="75">
        <v>30</v>
      </c>
      <c r="B32" s="75">
        <v>2048</v>
      </c>
      <c r="C32" s="76">
        <v>30</v>
      </c>
      <c r="D32" s="76">
        <v>2018</v>
      </c>
      <c r="E32" s="77">
        <v>30</v>
      </c>
      <c r="F32" s="77">
        <v>1955</v>
      </c>
      <c r="I32" s="71">
        <v>30</v>
      </c>
      <c r="J32" s="71">
        <v>1897</v>
      </c>
      <c r="K32" s="79">
        <v>31</v>
      </c>
      <c r="L32" s="81">
        <v>3.3000000000000002E-2</v>
      </c>
      <c r="M32" s="81">
        <v>3.3000000000000002E-2</v>
      </c>
    </row>
    <row r="33" spans="1:13" x14ac:dyDescent="0.4">
      <c r="A33" s="75">
        <v>31</v>
      </c>
      <c r="B33" s="75">
        <v>2049</v>
      </c>
      <c r="C33" s="76">
        <v>31</v>
      </c>
      <c r="D33" s="76">
        <v>2019</v>
      </c>
      <c r="E33" s="77">
        <v>31</v>
      </c>
      <c r="F33" s="77">
        <v>1956</v>
      </c>
      <c r="I33" s="71">
        <v>31</v>
      </c>
      <c r="J33" s="71">
        <v>1898</v>
      </c>
      <c r="K33" s="79">
        <v>32</v>
      </c>
      <c r="L33" s="81">
        <v>3.2000000000000001E-2</v>
      </c>
      <c r="M33" s="81">
        <v>3.2000000000000001E-2</v>
      </c>
    </row>
    <row r="34" spans="1:13" x14ac:dyDescent="0.4">
      <c r="E34" s="77">
        <v>32</v>
      </c>
      <c r="F34" s="77">
        <v>1957</v>
      </c>
      <c r="I34" s="71">
        <v>32</v>
      </c>
      <c r="J34" s="71">
        <v>1899</v>
      </c>
      <c r="K34" s="79">
        <v>33</v>
      </c>
      <c r="L34" s="81">
        <v>3.1E-2</v>
      </c>
      <c r="M34" s="81">
        <v>3.1E-2</v>
      </c>
    </row>
    <row r="35" spans="1:13" x14ac:dyDescent="0.4">
      <c r="E35" s="77">
        <v>33</v>
      </c>
      <c r="F35" s="77">
        <v>1958</v>
      </c>
      <c r="I35" s="71">
        <v>33</v>
      </c>
      <c r="J35" s="71">
        <v>1900</v>
      </c>
      <c r="K35" s="79">
        <v>34</v>
      </c>
      <c r="L35" s="81">
        <v>0.03</v>
      </c>
      <c r="M35" s="81">
        <v>0.03</v>
      </c>
    </row>
    <row r="36" spans="1:13" x14ac:dyDescent="0.4">
      <c r="E36" s="77">
        <v>34</v>
      </c>
      <c r="F36" s="77">
        <v>1959</v>
      </c>
      <c r="I36" s="71">
        <v>34</v>
      </c>
      <c r="J36" s="71">
        <v>1901</v>
      </c>
      <c r="K36" s="79">
        <v>35</v>
      </c>
      <c r="L36" s="81">
        <v>2.9000000000000001E-2</v>
      </c>
      <c r="M36" s="81">
        <v>2.9000000000000001E-2</v>
      </c>
    </row>
    <row r="37" spans="1:13" x14ac:dyDescent="0.4">
      <c r="E37" s="77">
        <v>35</v>
      </c>
      <c r="F37" s="77">
        <v>1960</v>
      </c>
      <c r="I37" s="71">
        <v>35</v>
      </c>
      <c r="J37" s="71">
        <v>1902</v>
      </c>
      <c r="K37" s="79">
        <v>36</v>
      </c>
      <c r="L37" s="81">
        <v>2.8000000000000001E-2</v>
      </c>
      <c r="M37" s="81">
        <v>2.8000000000000001E-2</v>
      </c>
    </row>
    <row r="38" spans="1:13" x14ac:dyDescent="0.4">
      <c r="E38" s="77">
        <v>36</v>
      </c>
      <c r="F38" s="77">
        <v>1961</v>
      </c>
      <c r="I38" s="71">
        <v>36</v>
      </c>
      <c r="J38" s="71">
        <v>1903</v>
      </c>
      <c r="K38" s="79">
        <v>37</v>
      </c>
      <c r="L38" s="81">
        <v>2.8000000000000001E-2</v>
      </c>
      <c r="M38" s="81">
        <v>2.7E-2</v>
      </c>
    </row>
    <row r="39" spans="1:13" x14ac:dyDescent="0.4">
      <c r="E39" s="77">
        <v>37</v>
      </c>
      <c r="F39" s="77">
        <v>1962</v>
      </c>
      <c r="I39" s="71">
        <v>37</v>
      </c>
      <c r="J39" s="71">
        <v>1904</v>
      </c>
      <c r="K39" s="79">
        <v>38</v>
      </c>
      <c r="L39" s="81">
        <v>2.7E-2</v>
      </c>
      <c r="M39" s="81">
        <v>2.7E-2</v>
      </c>
    </row>
    <row r="40" spans="1:13" x14ac:dyDescent="0.4">
      <c r="E40" s="77">
        <v>38</v>
      </c>
      <c r="F40" s="77">
        <v>1963</v>
      </c>
      <c r="I40" s="71">
        <v>38</v>
      </c>
      <c r="J40" s="71">
        <v>1905</v>
      </c>
      <c r="K40" s="79">
        <v>39</v>
      </c>
      <c r="L40" s="81">
        <v>0.26</v>
      </c>
      <c r="M40" s="81">
        <v>0.26</v>
      </c>
    </row>
    <row r="41" spans="1:13" x14ac:dyDescent="0.4">
      <c r="E41" s="77">
        <v>39</v>
      </c>
      <c r="F41" s="77">
        <v>1964</v>
      </c>
      <c r="I41" s="71">
        <v>39</v>
      </c>
      <c r="J41" s="71">
        <v>1906</v>
      </c>
      <c r="K41" s="79">
        <v>40</v>
      </c>
      <c r="L41" s="81">
        <v>2.5000000000000001E-2</v>
      </c>
      <c r="M41" s="81">
        <v>2.5000000000000001E-2</v>
      </c>
    </row>
    <row r="42" spans="1:13" x14ac:dyDescent="0.4">
      <c r="E42" s="77">
        <v>40</v>
      </c>
      <c r="F42" s="77">
        <v>1965</v>
      </c>
      <c r="I42" s="71">
        <v>40</v>
      </c>
      <c r="J42" s="71">
        <v>1907</v>
      </c>
      <c r="K42" s="79">
        <v>41</v>
      </c>
      <c r="L42" s="81">
        <v>2.5000000000000001E-2</v>
      </c>
      <c r="M42" s="81">
        <v>2.5000000000000001E-2</v>
      </c>
    </row>
    <row r="43" spans="1:13" x14ac:dyDescent="0.4">
      <c r="E43" s="77">
        <v>41</v>
      </c>
      <c r="F43" s="77">
        <v>1966</v>
      </c>
      <c r="I43" s="71">
        <v>41</v>
      </c>
      <c r="J43" s="71">
        <v>1908</v>
      </c>
    </row>
    <row r="44" spans="1:13" x14ac:dyDescent="0.4">
      <c r="E44" s="77">
        <v>42</v>
      </c>
      <c r="F44" s="77">
        <v>1967</v>
      </c>
      <c r="I44" s="71">
        <v>42</v>
      </c>
      <c r="J44" s="71">
        <v>1909</v>
      </c>
    </row>
    <row r="45" spans="1:13" x14ac:dyDescent="0.4">
      <c r="E45" s="77">
        <v>43</v>
      </c>
      <c r="F45" s="77">
        <v>1968</v>
      </c>
      <c r="I45" s="71">
        <v>43</v>
      </c>
      <c r="J45" s="71">
        <v>1910</v>
      </c>
    </row>
    <row r="46" spans="1:13" x14ac:dyDescent="0.4">
      <c r="E46" s="77">
        <v>44</v>
      </c>
      <c r="F46" s="77">
        <v>1969</v>
      </c>
      <c r="I46" s="71">
        <v>44</v>
      </c>
      <c r="J46" s="71">
        <v>1911</v>
      </c>
    </row>
    <row r="47" spans="1:13" x14ac:dyDescent="0.4">
      <c r="E47" s="77">
        <v>45</v>
      </c>
      <c r="F47" s="77">
        <v>1970</v>
      </c>
      <c r="I47" s="71">
        <v>45</v>
      </c>
      <c r="J47" s="71">
        <v>1912</v>
      </c>
    </row>
    <row r="48" spans="1:13" x14ac:dyDescent="0.4">
      <c r="E48" s="77">
        <v>46</v>
      </c>
      <c r="F48" s="77">
        <v>1971</v>
      </c>
    </row>
    <row r="49" spans="5:6" x14ac:dyDescent="0.4">
      <c r="E49" s="77">
        <v>47</v>
      </c>
      <c r="F49" s="77">
        <v>1972</v>
      </c>
    </row>
    <row r="50" spans="5:6" x14ac:dyDescent="0.4">
      <c r="E50" s="77">
        <v>48</v>
      </c>
      <c r="F50" s="77">
        <v>1973</v>
      </c>
    </row>
    <row r="51" spans="5:6" x14ac:dyDescent="0.4">
      <c r="E51" s="77">
        <v>49</v>
      </c>
      <c r="F51" s="77">
        <v>1974</v>
      </c>
    </row>
    <row r="52" spans="5:6" x14ac:dyDescent="0.4">
      <c r="E52" s="77">
        <v>50</v>
      </c>
      <c r="F52" s="77">
        <v>1975</v>
      </c>
    </row>
    <row r="53" spans="5:6" x14ac:dyDescent="0.4">
      <c r="E53" s="77">
        <v>51</v>
      </c>
      <c r="F53" s="77">
        <v>1976</v>
      </c>
    </row>
    <row r="54" spans="5:6" x14ac:dyDescent="0.4">
      <c r="E54" s="77">
        <v>52</v>
      </c>
      <c r="F54" s="77">
        <v>1977</v>
      </c>
    </row>
    <row r="55" spans="5:6" x14ac:dyDescent="0.4">
      <c r="E55" s="77">
        <v>53</v>
      </c>
      <c r="F55" s="77">
        <v>1978</v>
      </c>
    </row>
    <row r="56" spans="5:6" x14ac:dyDescent="0.4">
      <c r="E56" s="77">
        <v>54</v>
      </c>
      <c r="F56" s="77">
        <v>1979</v>
      </c>
    </row>
    <row r="57" spans="5:6" x14ac:dyDescent="0.4">
      <c r="E57" s="77">
        <v>55</v>
      </c>
      <c r="F57" s="77">
        <v>1980</v>
      </c>
    </row>
    <row r="58" spans="5:6" x14ac:dyDescent="0.4">
      <c r="E58" s="77">
        <v>56</v>
      </c>
      <c r="F58" s="77">
        <v>1981</v>
      </c>
    </row>
    <row r="59" spans="5:6" x14ac:dyDescent="0.4">
      <c r="E59" s="77">
        <v>57</v>
      </c>
      <c r="F59" s="77">
        <v>1982</v>
      </c>
    </row>
    <row r="60" spans="5:6" x14ac:dyDescent="0.4">
      <c r="E60" s="77">
        <v>58</v>
      </c>
      <c r="F60" s="77">
        <v>1983</v>
      </c>
    </row>
    <row r="61" spans="5:6" x14ac:dyDescent="0.4">
      <c r="E61" s="77">
        <v>59</v>
      </c>
      <c r="F61" s="77">
        <v>1984</v>
      </c>
    </row>
    <row r="62" spans="5:6" x14ac:dyDescent="0.4">
      <c r="E62" s="77">
        <v>60</v>
      </c>
      <c r="F62" s="77">
        <v>1985</v>
      </c>
    </row>
    <row r="63" spans="5:6" x14ac:dyDescent="0.4">
      <c r="E63" s="77">
        <v>61</v>
      </c>
      <c r="F63" s="77">
        <v>1986</v>
      </c>
    </row>
    <row r="64" spans="5:6" x14ac:dyDescent="0.4">
      <c r="E64" s="77">
        <v>62</v>
      </c>
      <c r="F64" s="77">
        <v>1987</v>
      </c>
    </row>
    <row r="65" spans="5:6" x14ac:dyDescent="0.4">
      <c r="E65" s="77">
        <v>63</v>
      </c>
      <c r="F65" s="77">
        <v>1988</v>
      </c>
    </row>
    <row r="66" spans="5:6" x14ac:dyDescent="0.4">
      <c r="E66" s="77">
        <v>64</v>
      </c>
      <c r="F66" s="77">
        <v>1989</v>
      </c>
    </row>
  </sheetData>
  <mergeCells count="1">
    <mergeCell ref="V4:V10"/>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workbookViewId="0">
      <pane ySplit="2" topLeftCell="A3" activePane="bottomLeft" state="frozen"/>
      <selection activeCell="BD30" sqref="BD30:BP31"/>
      <selection pane="bottomLeft" activeCell="B4" sqref="B4"/>
    </sheetView>
  </sheetViews>
  <sheetFormatPr defaultRowHeight="18.75" x14ac:dyDescent="0.4"/>
  <cols>
    <col min="1" max="1" width="9" bestFit="1" customWidth="1"/>
    <col min="2" max="2" width="7.125" bestFit="1" customWidth="1"/>
    <col min="3" max="6" width="10.5" bestFit="1" customWidth="1"/>
    <col min="7" max="8" width="9.375" bestFit="1" customWidth="1"/>
    <col min="9" max="9" width="10.375" bestFit="1" customWidth="1"/>
    <col min="10" max="15" width="9.375" bestFit="1" customWidth="1"/>
  </cols>
  <sheetData>
    <row r="1" spans="1:15" s="74" customFormat="1" x14ac:dyDescent="0.4">
      <c r="B1" s="618" t="s">
        <v>511</v>
      </c>
      <c r="C1" s="529" t="s">
        <v>512</v>
      </c>
      <c r="D1" s="529"/>
      <c r="E1" s="529"/>
      <c r="F1" s="529" t="s">
        <v>513</v>
      </c>
      <c r="G1" s="529"/>
      <c r="H1" s="529"/>
      <c r="I1" s="529"/>
      <c r="J1" s="529"/>
      <c r="K1" s="529" t="s">
        <v>201</v>
      </c>
      <c r="L1" s="529"/>
      <c r="M1" s="529"/>
      <c r="N1" s="529"/>
      <c r="O1" s="529"/>
    </row>
    <row r="2" spans="1:15" s="74" customFormat="1" x14ac:dyDescent="0.4">
      <c r="B2" s="529"/>
      <c r="C2" s="51" t="s">
        <v>514</v>
      </c>
      <c r="D2" s="51" t="s">
        <v>515</v>
      </c>
      <c r="E2" s="51" t="s">
        <v>516</v>
      </c>
      <c r="F2" s="51" t="s">
        <v>517</v>
      </c>
      <c r="G2" s="529" t="s">
        <v>514</v>
      </c>
      <c r="H2" s="529"/>
      <c r="I2" s="529" t="s">
        <v>516</v>
      </c>
      <c r="J2" s="529"/>
      <c r="K2" s="51" t="s">
        <v>517</v>
      </c>
      <c r="L2" s="51" t="s">
        <v>499</v>
      </c>
      <c r="M2" s="51" t="s">
        <v>516</v>
      </c>
      <c r="N2" s="529" t="s">
        <v>518</v>
      </c>
      <c r="O2" s="529"/>
    </row>
    <row r="3" spans="1:15" x14ac:dyDescent="0.4">
      <c r="A3" s="83" t="s">
        <v>519</v>
      </c>
      <c r="B3" s="83" t="str">
        <f>IF(営業等!K26&lt;2008,"旧",IF(AND(営業等!K26=2008,営業等!J26&lt;4),"旧",""))</f>
        <v/>
      </c>
      <c r="C3" s="84">
        <f>営業等!L26-1</f>
        <v>653999</v>
      </c>
      <c r="D3" s="84">
        <f>営業等!L26*0.9</f>
        <v>588600</v>
      </c>
      <c r="E3" s="84">
        <f>営業等!L26</f>
        <v>654000</v>
      </c>
      <c r="F3" s="84">
        <f>営業等!L26</f>
        <v>654000</v>
      </c>
      <c r="G3" s="83">
        <f>営業等!L26-((ROUNDUP(営業等!P26*営業等!X26,0))*(年表!U11-1-営業等!K26)+ROUNDUP((営業等!P26*営業等!X26)*((13-営業等!J26)/12),0))</f>
        <v>330488</v>
      </c>
      <c r="H3" s="83">
        <f>IF(OR(営業等!L26-G3&lt;=1,G3&lt;0),1,G3)</f>
        <v>330488</v>
      </c>
      <c r="I3" s="83">
        <f>営業等!L26-((年表!U11-営業等!K26)*ROUNDUP(営業等!L26/3,0))</f>
        <v>-436000</v>
      </c>
      <c r="J3" s="83">
        <f>IF(OR(営業等!L26-I3&lt;=1,I3&lt;0),1,I3)</f>
        <v>1</v>
      </c>
      <c r="K3" s="83">
        <f>ROUNDUP((営業等!P26*営業等!X26)*(13-営業等!J26)/12,0)</f>
        <v>30520</v>
      </c>
      <c r="L3" s="83">
        <f>ROUNDUP(営業等!P26*営業等!X26,0)</f>
        <v>73248</v>
      </c>
      <c r="M3" s="83">
        <f>ROUNDUP(営業等!P26/3,0)</f>
        <v>218000</v>
      </c>
      <c r="N3" s="83" t="b">
        <f>IF((営業等!Z26-(営業等!P26*営業等!X26))&lt;=1,営業等!Z26-1)</f>
        <v>0</v>
      </c>
      <c r="O3" s="83" t="str">
        <f>IF(OR(AND(営業等!J26&gt;1,年表!U11-1-営業等!K26=営業等!V26),AND(営業等!J26=1,年表!U11-1-営業等!K26+1=営業等!V26)),"最後","")</f>
        <v/>
      </c>
    </row>
    <row r="4" spans="1:15" x14ac:dyDescent="0.4">
      <c r="A4" s="83" t="s">
        <v>520</v>
      </c>
      <c r="B4" s="83" t="str">
        <f>IF(営業等!K27&lt;2008,"旧",IF(AND(営業等!K27=2008,営業等!J27&lt;4),"旧",""))</f>
        <v/>
      </c>
      <c r="C4" s="84">
        <f>営業等!L27-1</f>
        <v>-1</v>
      </c>
      <c r="D4" s="84">
        <f>営業等!L27*0.9</f>
        <v>0</v>
      </c>
      <c r="E4" s="84">
        <f>営業等!L27</f>
        <v>0</v>
      </c>
      <c r="F4" s="84">
        <f>営業等!L27</f>
        <v>0</v>
      </c>
      <c r="G4" s="83" t="e">
        <f>営業等!L27-((ROUNDUP(営業等!P27*営業等!X27,0))*(年表!U11-1-営業等!K27)+ROUNDUP((営業等!P27*営業等!X27)*((13-営業等!J27)/12),0))</f>
        <v>#VALUE!</v>
      </c>
      <c r="H4" s="83" t="e">
        <f>IF(OR(営業等!L27-G4&lt;=1,G4&lt;0),1,G4)</f>
        <v>#VALUE!</v>
      </c>
      <c r="I4" s="83" t="e">
        <f>営業等!L27-((年表!U11-営業等!K27)*ROUNDUP(営業等!L27/3,0))</f>
        <v>#VALUE!</v>
      </c>
      <c r="J4" s="83" t="e">
        <f>IF(OR(営業等!L27-I4&lt;=1,I4&lt;0),1,I4)</f>
        <v>#VALUE!</v>
      </c>
      <c r="K4" s="83" t="e">
        <f>ROUNDUP((営業等!P27*営業等!X27)*(13-営業等!J27)/12,0)</f>
        <v>#VALUE!</v>
      </c>
      <c r="L4" s="83" t="e">
        <f>ROUNDUP(営業等!P27*営業等!X27,0)</f>
        <v>#VALUE!</v>
      </c>
      <c r="M4" s="83" t="e">
        <f>ROUNDUP(営業等!P27/3,0)</f>
        <v>#VALUE!</v>
      </c>
      <c r="N4" s="83" t="e">
        <f>IF((営業等!Z27-(営業等!P27*営業等!X27))&lt;=1,営業等!Z27-1)</f>
        <v>#VALUE!</v>
      </c>
      <c r="O4" s="83" t="e">
        <f>IF(OR(AND(営業等!J27&gt;1,年表!U11-1-営業等!K27=営業等!V27),AND(営業等!J27=1,年表!U11-1-営業等!K27+1=営業等!V27)),"最後","")</f>
        <v>#VALUE!</v>
      </c>
    </row>
    <row r="5" spans="1:15" x14ac:dyDescent="0.4">
      <c r="A5" s="83" t="s">
        <v>521</v>
      </c>
      <c r="B5" s="83" t="str">
        <f>IF(営業等!K28&lt;2008,"旧",IF(AND(営業等!K28=2008,営業等!J28&lt;4),"旧",""))</f>
        <v/>
      </c>
      <c r="C5" s="84">
        <f>営業等!L28-1</f>
        <v>-1</v>
      </c>
      <c r="D5" s="84">
        <f>営業等!L28*0.9</f>
        <v>0</v>
      </c>
      <c r="E5" s="84">
        <f>営業等!L28</f>
        <v>0</v>
      </c>
      <c r="F5" s="84">
        <f>営業等!L28</f>
        <v>0</v>
      </c>
      <c r="G5" s="83" t="e">
        <f>営業等!L28-((ROUNDUP(営業等!P28*営業等!X28,0))*(年表!U11-1-営業等!K28)+ROUNDUP((営業等!P28*営業等!X28)*((13-営業等!J28)/12),0))</f>
        <v>#VALUE!</v>
      </c>
      <c r="H5" s="83" t="e">
        <f>IF(OR(営業等!L28-G5&lt;=1,G5&lt;0),1,G5)</f>
        <v>#VALUE!</v>
      </c>
      <c r="I5" s="83" t="e">
        <f>営業等!L28-((年表!U11-営業等!K28)*ROUNDUP(営業等!L28/3,0))</f>
        <v>#VALUE!</v>
      </c>
      <c r="J5" s="83" t="e">
        <f>IF(OR(営業等!L28-I5&lt;=1,I5&lt;0),1,I5)</f>
        <v>#VALUE!</v>
      </c>
      <c r="K5" s="83" t="e">
        <f>ROUNDUP((営業等!P28*営業等!X28)*(13-営業等!J28)/12,0)</f>
        <v>#VALUE!</v>
      </c>
      <c r="L5" s="83" t="e">
        <f>ROUNDUP(営業等!P28*営業等!X28,0)</f>
        <v>#VALUE!</v>
      </c>
      <c r="M5" s="83" t="e">
        <f>ROUNDUP(営業等!P28/3,0)</f>
        <v>#VALUE!</v>
      </c>
      <c r="N5" s="83" t="e">
        <f>IF((営業等!Z28-(営業等!P28*営業等!X28))&lt;=1,営業等!Z28-1)</f>
        <v>#VALUE!</v>
      </c>
      <c r="O5" s="83" t="e">
        <f>IF(OR(AND(営業等!J28&gt;1,年表!U11-1-営業等!K28=営業等!V28),AND(営業等!J28=1,年表!U11-1-営業等!K28+1=営業等!V28)),"最後","")</f>
        <v>#VALUE!</v>
      </c>
    </row>
    <row r="6" spans="1:15" x14ac:dyDescent="0.4">
      <c r="A6" s="83" t="s">
        <v>522</v>
      </c>
      <c r="B6" s="83" t="str">
        <f>IF(営業等!K29&lt;2008,"旧",IF(AND(営業等!K29=2008,営業等!J29&lt;4),"旧",""))</f>
        <v/>
      </c>
      <c r="C6" s="84">
        <f>営業等!L29-1</f>
        <v>-1</v>
      </c>
      <c r="D6" s="84">
        <f>営業等!L29*0.9</f>
        <v>0</v>
      </c>
      <c r="E6" s="84">
        <f>営業等!L29</f>
        <v>0</v>
      </c>
      <c r="F6" s="84">
        <f>営業等!L29</f>
        <v>0</v>
      </c>
      <c r="G6" s="83" t="e">
        <f>営業等!L29-((ROUNDUP(営業等!P29*営業等!X29,0))*(年表!U11-1-営業等!K29)+ROUNDUP((営業等!P29*営業等!X29)*((13-営業等!J29)/12),0))</f>
        <v>#VALUE!</v>
      </c>
      <c r="H6" s="83" t="e">
        <f>IF(OR(営業等!L29-G6&lt;=1,G6&lt;0),1,G6)</f>
        <v>#VALUE!</v>
      </c>
      <c r="I6" s="83" t="e">
        <f>営業等!L29-((年表!U11-営業等!K29)*ROUNDUP(営業等!L29/3,0))</f>
        <v>#VALUE!</v>
      </c>
      <c r="J6" s="83" t="e">
        <f>IF(OR(営業等!L29-I6&lt;=1,I6&lt;0),1,I6)</f>
        <v>#VALUE!</v>
      </c>
      <c r="K6" s="83" t="e">
        <f>ROUNDUP((営業等!P29*営業等!X29)*(13-営業等!J29)/12,0)</f>
        <v>#VALUE!</v>
      </c>
      <c r="L6" s="83" t="e">
        <f>ROUNDUP(営業等!P29*営業等!X29,0)</f>
        <v>#VALUE!</v>
      </c>
      <c r="M6" s="83" t="e">
        <f>ROUNDUP(営業等!P29/3,0)</f>
        <v>#VALUE!</v>
      </c>
      <c r="N6" s="83" t="e">
        <f>IF((営業等!Z29-(営業等!P29*営業等!X29))&lt;=1,営業等!Z29-1)</f>
        <v>#VALUE!</v>
      </c>
      <c r="O6" s="83" t="e">
        <f>IF(OR(AND(営業等!J29&gt;1,年表!U11-1-営業等!K29=営業等!V29),AND(営業等!J29=1,年表!U11-1-営業等!K29+1=営業等!V29)),"最後","")</f>
        <v>#VALUE!</v>
      </c>
    </row>
    <row r="7" spans="1:15" x14ac:dyDescent="0.4">
      <c r="A7" s="83" t="s">
        <v>523</v>
      </c>
      <c r="B7" s="83" t="str">
        <f>IF(営業等!K30&lt;2008,"旧",IF(AND(営業等!K30=2008,営業等!J30&lt;4),"旧",""))</f>
        <v/>
      </c>
      <c r="C7" s="84">
        <f>営業等!L30-1</f>
        <v>-1</v>
      </c>
      <c r="D7" s="84">
        <f>営業等!L30*0.9</f>
        <v>0</v>
      </c>
      <c r="E7" s="84">
        <f>営業等!L30</f>
        <v>0</v>
      </c>
      <c r="F7" s="84">
        <f>営業等!L30</f>
        <v>0</v>
      </c>
      <c r="G7" s="83" t="e">
        <f>営業等!L30-((ROUNDUP(営業等!P30*営業等!X30,0))*(年表!U11-1-営業等!K30)+ROUNDUP((営業等!P30*営業等!X30)*((13-営業等!J30)/12),0))</f>
        <v>#VALUE!</v>
      </c>
      <c r="H7" s="83" t="e">
        <f>IF(OR(営業等!L30-G7&lt;=1,G7&lt;0),1,G7)</f>
        <v>#VALUE!</v>
      </c>
      <c r="I7" s="83" t="e">
        <f>営業等!L30-((年表!U11-営業等!K30)*ROUNDUP(営業等!L30/3,0))</f>
        <v>#VALUE!</v>
      </c>
      <c r="J7" s="83" t="e">
        <f>IF(OR(営業等!L30-I7&lt;=1,I7&lt;0),1,I7)</f>
        <v>#VALUE!</v>
      </c>
      <c r="K7" s="83" t="e">
        <f>ROUNDUP((営業等!P30*営業等!X30)*(13-営業等!J30)/12,0)</f>
        <v>#VALUE!</v>
      </c>
      <c r="L7" s="83" t="e">
        <f>ROUNDUP(営業等!P30*営業等!X30,0)</f>
        <v>#VALUE!</v>
      </c>
      <c r="M7" s="83" t="e">
        <f>ROUNDUP(営業等!P30/3,0)</f>
        <v>#VALUE!</v>
      </c>
      <c r="N7" s="83" t="e">
        <f>IF((営業等!Z30-(営業等!P30*営業等!X30))&lt;=1,営業等!Z30-1)</f>
        <v>#VALUE!</v>
      </c>
      <c r="O7" s="83" t="e">
        <f>IF(OR(AND(営業等!J30&gt;1,年表!U11-1-営業等!K30=営業等!V30),AND(営業等!J30=1,年表!U11-1-営業等!K30+1=営業等!V30)),"最後","")</f>
        <v>#VALUE!</v>
      </c>
    </row>
    <row r="8" spans="1:15" x14ac:dyDescent="0.4">
      <c r="A8" s="83" t="s">
        <v>524</v>
      </c>
      <c r="B8" s="83" t="str">
        <f>IF(営業等!K31&lt;2008,"旧",IF(AND(営業等!K31=2008,営業等!J31&lt;4),"旧",""))</f>
        <v/>
      </c>
      <c r="C8" s="84">
        <f>営業等!L31-1</f>
        <v>-1</v>
      </c>
      <c r="D8" s="84">
        <f>営業等!L31*0.9</f>
        <v>0</v>
      </c>
      <c r="E8" s="84">
        <f>営業等!L31</f>
        <v>0</v>
      </c>
      <c r="F8" s="84">
        <f>営業等!L31</f>
        <v>0</v>
      </c>
      <c r="G8" s="83" t="e">
        <f>営業等!L31-((ROUNDUP(営業等!P31*営業等!X31,0))*(年表!U11-1-営業等!K31)+ROUNDUP((営業等!P31*営業等!X31)*((13-営業等!J31)/12),0))</f>
        <v>#VALUE!</v>
      </c>
      <c r="H8" s="83" t="e">
        <f>IF(OR(営業等!L31-G8&lt;=1,G8&lt;0),1,G8)</f>
        <v>#VALUE!</v>
      </c>
      <c r="I8" s="83" t="e">
        <f>営業等!L31-((年表!U11-営業等!K31)*ROUNDUP(営業等!L31/3,0))</f>
        <v>#VALUE!</v>
      </c>
      <c r="J8" s="83" t="e">
        <f>IF(OR(営業等!L31-I8&lt;=1,I8&lt;0),1,I8)</f>
        <v>#VALUE!</v>
      </c>
      <c r="K8" s="83" t="e">
        <f>ROUNDUP((営業等!P31*営業等!X31)*(13-営業等!J31)/12,0)</f>
        <v>#VALUE!</v>
      </c>
      <c r="L8" s="83" t="e">
        <f>ROUNDUP(営業等!P31*営業等!X31,0)</f>
        <v>#VALUE!</v>
      </c>
      <c r="M8" s="83" t="e">
        <f>ROUNDUP(営業等!P31/3,0)</f>
        <v>#VALUE!</v>
      </c>
      <c r="N8" s="83" t="e">
        <f>IF((営業等!Z31-(営業等!P31*営業等!X31))&lt;=1,営業等!Z31-1)</f>
        <v>#VALUE!</v>
      </c>
      <c r="O8" s="83" t="e">
        <f>IF(OR(AND(営業等!J31&gt;1,年表!U11-1-営業等!K31=営業等!V31),AND(営業等!J31=1,年表!U11-1-営業等!K31+1=営業等!V31)),"最後","")</f>
        <v>#VALUE!</v>
      </c>
    </row>
    <row r="9" spans="1:15" x14ac:dyDescent="0.4">
      <c r="A9" s="83" t="s">
        <v>525</v>
      </c>
      <c r="B9" s="83" t="str">
        <f>IF(営業等!K32&lt;2008,"旧",IF(AND(営業等!K32=2008,営業等!J32&lt;4),"旧",""))</f>
        <v/>
      </c>
      <c r="C9" s="84">
        <f>営業等!L32-1</f>
        <v>-1</v>
      </c>
      <c r="D9" s="84">
        <f>営業等!L32*0.9</f>
        <v>0</v>
      </c>
      <c r="E9" s="84">
        <f>営業等!L32</f>
        <v>0</v>
      </c>
      <c r="F9" s="84">
        <f>営業等!L32</f>
        <v>0</v>
      </c>
      <c r="G9" s="83" t="e">
        <f>営業等!L32-((ROUNDUP(営業等!P32*営業等!X32,0))*(年表!U11-1-営業等!K32)+ROUNDUP((営業等!P32*営業等!X32)*((13-営業等!J32)/12),0))</f>
        <v>#VALUE!</v>
      </c>
      <c r="H9" s="83" t="e">
        <f>IF(OR(営業等!L32-G9&lt;=1,G9&lt;0),1,G9)</f>
        <v>#VALUE!</v>
      </c>
      <c r="I9" s="83" t="e">
        <f>営業等!L32-((年表!U11-営業等!K32)*ROUNDUP(営業等!L32/3,0))</f>
        <v>#VALUE!</v>
      </c>
      <c r="J9" s="83" t="e">
        <f>IF(OR(営業等!L32-I9&lt;=1,I9&lt;0),1,I9)</f>
        <v>#VALUE!</v>
      </c>
      <c r="K9" s="83" t="e">
        <f>ROUNDUP((営業等!P32*営業等!X32)*(13-営業等!J32)/12,0)</f>
        <v>#VALUE!</v>
      </c>
      <c r="L9" s="83" t="e">
        <f>ROUNDUP(営業等!P32*営業等!X32,0)</f>
        <v>#VALUE!</v>
      </c>
      <c r="M9" s="83" t="e">
        <f>ROUNDUP(営業等!P32/3,0)</f>
        <v>#VALUE!</v>
      </c>
      <c r="N9" s="83" t="e">
        <f>IF((営業等!Z32-(営業等!P32*営業等!X32))&lt;=1,営業等!Z32-1)</f>
        <v>#VALUE!</v>
      </c>
      <c r="O9" s="83" t="e">
        <f>IF(OR(AND(営業等!J32&gt;1,年表!U11-1-営業等!K32=営業等!V32),AND(営業等!J32=1,年表!U11-1-営業等!K32+1=営業等!V32)),"最後","")</f>
        <v>#VALUE!</v>
      </c>
    </row>
    <row r="10" spans="1:15" x14ac:dyDescent="0.4">
      <c r="A10" s="83" t="s">
        <v>526</v>
      </c>
      <c r="B10" s="83" t="str">
        <f>IF(営業等!K33&lt;2008,"旧",IF(AND(営業等!K33=2008,営業等!J33&lt;4),"旧",""))</f>
        <v/>
      </c>
      <c r="C10" s="84">
        <f>営業等!L33-1</f>
        <v>-1</v>
      </c>
      <c r="D10" s="84">
        <f>営業等!L33*0.9</f>
        <v>0</v>
      </c>
      <c r="E10" s="84">
        <f>営業等!L33</f>
        <v>0</v>
      </c>
      <c r="F10" s="84">
        <f>営業等!L33</f>
        <v>0</v>
      </c>
      <c r="G10" s="83" t="e">
        <f>営業等!L33-((ROUNDUP(営業等!P33*営業等!X33,0))*(年表!U11-1-営業等!K33)+ROUNDUP((営業等!P33*営業等!X33)*((13-営業等!J33)/12),0))</f>
        <v>#VALUE!</v>
      </c>
      <c r="H10" s="83" t="e">
        <f>IF(OR(営業等!L33-G10&lt;=1,G10&lt;0),1,G10)</f>
        <v>#VALUE!</v>
      </c>
      <c r="I10" s="83" t="e">
        <f>営業等!L33-((年表!U11-営業等!K33)*ROUNDUP(営業等!L33/3,0))</f>
        <v>#VALUE!</v>
      </c>
      <c r="J10" s="83" t="e">
        <f>IF(OR(営業等!L33-I10&lt;=1,I10&lt;0),1,I10)</f>
        <v>#VALUE!</v>
      </c>
      <c r="K10" s="83" t="e">
        <f>ROUNDUP((営業等!P33*営業等!X33)*(13-営業等!J33)/12,0)</f>
        <v>#VALUE!</v>
      </c>
      <c r="L10" s="83" t="e">
        <f>ROUNDUP(営業等!P33*営業等!X33,0)</f>
        <v>#VALUE!</v>
      </c>
      <c r="M10" s="83" t="e">
        <f>ROUNDUP(営業等!P33/3,0)</f>
        <v>#VALUE!</v>
      </c>
      <c r="N10" s="83" t="e">
        <f>IF((営業等!Z33-(営業等!P33*営業等!X33))&lt;=1,営業等!Z33-1)</f>
        <v>#VALUE!</v>
      </c>
      <c r="O10" s="83" t="e">
        <f>IF(OR(AND(営業等!J33&gt;1,年表!U11-1-営業等!K33=営業等!V33),AND(営業等!J33=1,年表!U11-1-営業等!K33+1=営業等!V33)),"最後","")</f>
        <v>#VALUE!</v>
      </c>
    </row>
    <row r="11" spans="1:15" x14ac:dyDescent="0.4">
      <c r="A11" s="83" t="s">
        <v>527</v>
      </c>
      <c r="B11" s="83" t="str">
        <f>IF(営業等!K34&lt;2008,"旧",IF(AND(営業等!K34=2008,営業等!J34&lt;4),"旧",""))</f>
        <v/>
      </c>
      <c r="C11" s="84">
        <f>営業等!L34-1</f>
        <v>-1</v>
      </c>
      <c r="D11" s="84">
        <f>営業等!L34*0.9</f>
        <v>0</v>
      </c>
      <c r="E11" s="84">
        <f>営業等!L34</f>
        <v>0</v>
      </c>
      <c r="F11" s="84">
        <f>営業等!L34</f>
        <v>0</v>
      </c>
      <c r="G11" s="83" t="e">
        <f>営業等!L34-((ROUNDUP(営業等!P34*営業等!X34,0))*(年表!U11-1-営業等!K34)+ROUNDUP((営業等!P34*営業等!X34)*((13-営業等!J34)/12),0))</f>
        <v>#VALUE!</v>
      </c>
      <c r="H11" s="83" t="e">
        <f>IF(OR(営業等!L34-G11&lt;=1,G11&lt;0),1,G11)</f>
        <v>#VALUE!</v>
      </c>
      <c r="I11" s="83" t="e">
        <f>営業等!L34-((年表!U11-営業等!K34)*ROUNDUP(営業等!L34/3,0))</f>
        <v>#VALUE!</v>
      </c>
      <c r="J11" s="83" t="e">
        <f>IF(OR(営業等!L34-I11&lt;=1,I11&lt;0),1,I11)</f>
        <v>#VALUE!</v>
      </c>
      <c r="K11" s="83" t="e">
        <f>ROUNDUP((営業等!P34*営業等!X34)*(13-営業等!J34)/12,0)</f>
        <v>#VALUE!</v>
      </c>
      <c r="L11" s="83" t="e">
        <f>ROUNDUP(営業等!P34*営業等!X34,0)</f>
        <v>#VALUE!</v>
      </c>
      <c r="M11" s="83" t="e">
        <f>ROUNDUP(営業等!P34/3,0)</f>
        <v>#VALUE!</v>
      </c>
      <c r="N11" s="83" t="e">
        <f>IF((営業等!Z34-(営業等!P34*営業等!X34))&lt;=1,営業等!Z34-1)</f>
        <v>#VALUE!</v>
      </c>
      <c r="O11" s="83" t="e">
        <f>IF(OR(AND(営業等!J34&gt;1,年表!U11-1-営業等!K34=営業等!V34),AND(営業等!J34=1,年表!U11-1-営業等!K34+1=営業等!V34)),"最後","")</f>
        <v>#VALUE!</v>
      </c>
    </row>
    <row r="12" spans="1:15" x14ac:dyDescent="0.4">
      <c r="A12" s="83" t="s">
        <v>528</v>
      </c>
      <c r="B12" s="83" t="str">
        <f>IF(営業等!K35&lt;2008,"旧",IF(AND(営業等!K35=2008,営業等!J35&lt;4),"旧",""))</f>
        <v/>
      </c>
      <c r="C12" s="84">
        <f>営業等!L35-1</f>
        <v>-1</v>
      </c>
      <c r="D12" s="84">
        <f>営業等!L35*0.9</f>
        <v>0</v>
      </c>
      <c r="E12" s="84">
        <f>営業等!L35</f>
        <v>0</v>
      </c>
      <c r="F12" s="84">
        <f>営業等!L35</f>
        <v>0</v>
      </c>
      <c r="G12" s="83" t="e">
        <f>営業等!L35-((ROUNDUP(営業等!P35*営業等!X35,0))*(年表!U11-1-営業等!K35)+ROUNDUP((営業等!P35*営業等!X35)*((13-営業等!J35)/12),0))</f>
        <v>#VALUE!</v>
      </c>
      <c r="H12" s="83" t="e">
        <f>IF(OR(営業等!L35-G12&lt;=1,G12&lt;0),1,G12)</f>
        <v>#VALUE!</v>
      </c>
      <c r="I12" s="83" t="e">
        <f>営業等!L35-((年表!U11-営業等!K35)*ROUNDUP(営業等!L35/3,0))</f>
        <v>#VALUE!</v>
      </c>
      <c r="J12" s="83" t="e">
        <f>IF(OR(営業等!L35-I12&lt;=1,I12&lt;0),1,I12)</f>
        <v>#VALUE!</v>
      </c>
      <c r="K12" s="83" t="e">
        <f>ROUNDUP((営業等!P35*営業等!X35)*(13-営業等!J35)/12,0)</f>
        <v>#VALUE!</v>
      </c>
      <c r="L12" s="83" t="e">
        <f>ROUNDUP(営業等!P35*営業等!X35,0)</f>
        <v>#VALUE!</v>
      </c>
      <c r="M12" s="83" t="e">
        <f>ROUNDUP(営業等!P35/3,0)</f>
        <v>#VALUE!</v>
      </c>
      <c r="N12" s="83" t="e">
        <f>IF((営業等!Z35-(営業等!P35*営業等!X35))&lt;=1,営業等!Z35-1)</f>
        <v>#VALUE!</v>
      </c>
      <c r="O12" s="83" t="e">
        <f>IF(OR(AND(営業等!J35&gt;1,年表!U11-1-営業等!K35=営業等!V35),AND(営業等!J35=1,年表!U11-1-営業等!K35+1=営業等!V35)),"最後","")</f>
        <v>#VALUE!</v>
      </c>
    </row>
    <row r="13" spans="1:15" x14ac:dyDescent="0.4">
      <c r="A13" s="85" t="s">
        <v>529</v>
      </c>
      <c r="B13" s="85" t="str">
        <f>IF(農業!K27&lt;2008,"旧",IF(AND(営業等!K27=2008,営業等!J27&lt;4),"旧",""))</f>
        <v/>
      </c>
      <c r="C13" s="86">
        <f>農業!L27-1</f>
        <v>2849999</v>
      </c>
      <c r="D13" s="86">
        <f>農業!L27*0.9</f>
        <v>2565000</v>
      </c>
      <c r="E13" s="86">
        <f>農業!L27</f>
        <v>2850000</v>
      </c>
      <c r="F13" s="86">
        <f>農業!L27</f>
        <v>2850000</v>
      </c>
      <c r="G13" s="85">
        <f>農業!L27-((ROUNDUP(農業!P27*農業!X27,0))*(年表!U11-1-農業!K27)+ROUNDUP((農業!P27*農業!X27)*((13-農業!J27)/12),0))</f>
        <v>880175</v>
      </c>
      <c r="H13" s="85">
        <f>IF(OR(農業!L27-G13&lt;=1,G13&lt;0),1,G13)</f>
        <v>880175</v>
      </c>
      <c r="I13" s="85">
        <f>農業!L27-((年表!U11-農業!K27)*ROUNDUP(農業!L27/3,0))</f>
        <v>-1900000</v>
      </c>
      <c r="J13" s="85">
        <f>IF(OR(農業!L27-I13&lt;=1,I13&lt;0),1,I13)</f>
        <v>1</v>
      </c>
      <c r="K13" s="85">
        <f>ROUNDUP((農業!P27*農業!X27)*(13-農業!J27)/12,0)</f>
        <v>339625</v>
      </c>
      <c r="L13" s="85">
        <f>ROUNDUP(農業!P27*農業!X27,0)</f>
        <v>407550</v>
      </c>
      <c r="M13" s="85">
        <f>ROUNDUP(農業!P27/3,0)</f>
        <v>950000</v>
      </c>
      <c r="N13" s="85" t="b">
        <f>IF((農業!Z27-(農業!P27*農業!X27))&lt;=1,農業!Z27-1)</f>
        <v>0</v>
      </c>
      <c r="O13" s="85" t="str">
        <f>IF(OR(AND(農業!J27&gt;1,年表!U11-1-農業!K27=農業!V27),AND(農業!J27=1,年表!U11-1-農業!K27+1=農業!V27)),"最後","")</f>
        <v/>
      </c>
    </row>
    <row r="14" spans="1:15" x14ac:dyDescent="0.4">
      <c r="A14" s="85" t="s">
        <v>530</v>
      </c>
      <c r="B14" s="85" t="str">
        <f>IF(農業!K28&lt;2008,"旧",IF(AND(営業等!K28=2008,営業等!J28&lt;4),"旧",""))</f>
        <v/>
      </c>
      <c r="C14" s="86">
        <f>農業!L28-1</f>
        <v>-1</v>
      </c>
      <c r="D14" s="86">
        <f>農業!L28*0.9</f>
        <v>0</v>
      </c>
      <c r="E14" s="86">
        <f>農業!L28</f>
        <v>0</v>
      </c>
      <c r="F14" s="86">
        <f>農業!L28</f>
        <v>0</v>
      </c>
      <c r="G14" s="85" t="e">
        <f>農業!L28-((ROUNDUP(農業!P28*農業!X28,0))*(年表!U11-1-農業!K28)+ROUNDUP((農業!P28*農業!X28)*((13-農業!J28)/12),0))</f>
        <v>#VALUE!</v>
      </c>
      <c r="H14" s="85" t="e">
        <f>IF(OR(農業!L28-G14&lt;=1,G14&lt;0),1,G14)</f>
        <v>#VALUE!</v>
      </c>
      <c r="I14" s="85" t="e">
        <f>農業!L28-((年表!U11-農業!K28)*ROUNDUP(農業!L28/3,0))</f>
        <v>#VALUE!</v>
      </c>
      <c r="J14" s="85" t="e">
        <f>IF(OR(農業!L28-I14&lt;=1,I14&lt;0),1,I14)</f>
        <v>#VALUE!</v>
      </c>
      <c r="K14" s="85" t="e">
        <f>ROUNDUP((農業!P28*農業!X28)*(13-農業!J28)/12,0)</f>
        <v>#VALUE!</v>
      </c>
      <c r="L14" s="85" t="e">
        <f>ROUNDUP(農業!P28*農業!X28,0)</f>
        <v>#VALUE!</v>
      </c>
      <c r="M14" s="85" t="e">
        <f>ROUNDUP(農業!P28/3,0)</f>
        <v>#VALUE!</v>
      </c>
      <c r="N14" s="85" t="e">
        <f>IF((農業!Z28-(農業!P28*農業!X28))&lt;=1,農業!Z28-1)</f>
        <v>#VALUE!</v>
      </c>
      <c r="O14" s="85" t="e">
        <f>IF(OR(AND(農業!J28&gt;1,年表!U11-1-農業!K28=農業!V28),AND(農業!J28=1,年表!U11-1-農業!K28+1=農業!V28)),"最後","")</f>
        <v>#VALUE!</v>
      </c>
    </row>
    <row r="15" spans="1:15" x14ac:dyDescent="0.4">
      <c r="A15" s="85" t="s">
        <v>531</v>
      </c>
      <c r="B15" s="85" t="str">
        <f>IF(農業!K29&lt;2008,"旧",IF(AND(営業等!K29=2008,営業等!J29&lt;4),"旧",""))</f>
        <v/>
      </c>
      <c r="C15" s="86">
        <f>農業!L29-1</f>
        <v>-1</v>
      </c>
      <c r="D15" s="86">
        <f>農業!L29*0.9</f>
        <v>0</v>
      </c>
      <c r="E15" s="86">
        <f>農業!L29</f>
        <v>0</v>
      </c>
      <c r="F15" s="86">
        <f>農業!L29</f>
        <v>0</v>
      </c>
      <c r="G15" s="85" t="e">
        <f>農業!L29-((ROUNDUP(農業!P29*農業!X29,0))*(年表!U11-1-農業!K29)+ROUNDUP((農業!P29*農業!X29)*((13-農業!J29)/12),0))</f>
        <v>#VALUE!</v>
      </c>
      <c r="H15" s="85" t="e">
        <f>IF(OR(農業!L29-G15&lt;=1,G15&lt;0),1,G15)</f>
        <v>#VALUE!</v>
      </c>
      <c r="I15" s="85" t="e">
        <f>農業!L29-((年表!U11-農業!K29)*ROUNDUP(農業!L29/3,0))</f>
        <v>#VALUE!</v>
      </c>
      <c r="J15" s="85" t="e">
        <f>IF(OR(農業!L29-I15&lt;=1,I15&lt;0),1,I15)</f>
        <v>#VALUE!</v>
      </c>
      <c r="K15" s="85" t="e">
        <f>ROUNDUP((農業!P29*農業!X29)*(13-農業!J29)/12,0)</f>
        <v>#VALUE!</v>
      </c>
      <c r="L15" s="85" t="e">
        <f>ROUNDUP(農業!P29*農業!X29,0)</f>
        <v>#VALUE!</v>
      </c>
      <c r="M15" s="85" t="e">
        <f>ROUNDUP(農業!P29/3,0)</f>
        <v>#VALUE!</v>
      </c>
      <c r="N15" s="85" t="e">
        <f>IF((農業!Z29-(農業!P29*農業!X29))&lt;=1,農業!Z29-1)</f>
        <v>#VALUE!</v>
      </c>
      <c r="O15" s="85" t="e">
        <f>IF(OR(AND(農業!J29&gt;1,年表!U11-1-農業!K29=農業!V29),AND(農業!J29=1,年表!U11-1-農業!K29+1=農業!V29)),"最後","")</f>
        <v>#VALUE!</v>
      </c>
    </row>
    <row r="16" spans="1:15" x14ac:dyDescent="0.4">
      <c r="A16" s="85" t="s">
        <v>532</v>
      </c>
      <c r="B16" s="85" t="str">
        <f>IF(農業!K30&lt;2008,"旧",IF(AND(営業等!K30=2008,営業等!J30&lt;4),"旧",""))</f>
        <v/>
      </c>
      <c r="C16" s="86">
        <f>農業!L30-1</f>
        <v>-1</v>
      </c>
      <c r="D16" s="86">
        <f>農業!L30*0.9</f>
        <v>0</v>
      </c>
      <c r="E16" s="86">
        <f>農業!L30</f>
        <v>0</v>
      </c>
      <c r="F16" s="86">
        <f>農業!L30</f>
        <v>0</v>
      </c>
      <c r="G16" s="85" t="e">
        <f>農業!L30-((ROUNDUP(農業!P30*農業!X30,0))*(年表!U11-1-農業!K30)+ROUNDUP((農業!P30*農業!X30)*((13-農業!J30)/12),0))</f>
        <v>#VALUE!</v>
      </c>
      <c r="H16" s="85" t="e">
        <f>IF(OR(農業!L30-G16&lt;=1,G16&lt;0),1,G16)</f>
        <v>#VALUE!</v>
      </c>
      <c r="I16" s="85" t="e">
        <f>農業!L30-((年表!U11-農業!K30)*ROUNDUP(農業!L30/3,0))</f>
        <v>#VALUE!</v>
      </c>
      <c r="J16" s="85" t="e">
        <f>IF(OR(農業!L30-I16&lt;=1,I16&lt;0),1,I16)</f>
        <v>#VALUE!</v>
      </c>
      <c r="K16" s="85" t="e">
        <f>ROUNDUP((農業!P30*農業!X30)*(13-農業!J30)/12,0)</f>
        <v>#VALUE!</v>
      </c>
      <c r="L16" s="85" t="e">
        <f>ROUNDUP(農業!P30*農業!X30,0)</f>
        <v>#VALUE!</v>
      </c>
      <c r="M16" s="85" t="e">
        <f>ROUNDUP(農業!P30/3,0)</f>
        <v>#VALUE!</v>
      </c>
      <c r="N16" s="85" t="e">
        <f>IF((農業!Z30-(農業!P30*農業!X30))&lt;=1,農業!Z30-1)</f>
        <v>#VALUE!</v>
      </c>
      <c r="O16" s="85" t="e">
        <f>IF(OR(AND(農業!J30&gt;1,年表!U11-1-農業!K30=農業!V30),AND(農業!J30=1,年表!U11-1-農業!K30+1=農業!V30)),"最後","")</f>
        <v>#VALUE!</v>
      </c>
    </row>
    <row r="17" spans="1:15" x14ac:dyDescent="0.4">
      <c r="A17" s="85" t="s">
        <v>533</v>
      </c>
      <c r="B17" s="85" t="str">
        <f>IF(農業!K31&lt;2008,"旧",IF(AND(営業等!K31=2008,営業等!J31&lt;4),"旧",""))</f>
        <v/>
      </c>
      <c r="C17" s="86">
        <f>農業!L31-1</f>
        <v>-1</v>
      </c>
      <c r="D17" s="86">
        <f>農業!L31*0.9</f>
        <v>0</v>
      </c>
      <c r="E17" s="86">
        <f>農業!L31</f>
        <v>0</v>
      </c>
      <c r="F17" s="86">
        <f>農業!L31</f>
        <v>0</v>
      </c>
      <c r="G17" s="85" t="e">
        <f>農業!L31-((ROUNDUP(農業!P31*農業!X31,0))*(年表!U11-1-農業!K31)+ROUNDUP((農業!P31*農業!X31)*((13-農業!J31)/12),0))</f>
        <v>#VALUE!</v>
      </c>
      <c r="H17" s="85" t="e">
        <f>IF(OR(農業!L31-G17&lt;=1,G17&lt;0),1,G17)</f>
        <v>#VALUE!</v>
      </c>
      <c r="I17" s="85" t="e">
        <f>農業!L31-((年表!U11-農業!K31)*ROUNDUP(農業!L31/3,0))</f>
        <v>#VALUE!</v>
      </c>
      <c r="J17" s="85" t="e">
        <f>IF(OR(農業!L31-I17&lt;=1,I17&lt;0),1,I17)</f>
        <v>#VALUE!</v>
      </c>
      <c r="K17" s="85" t="e">
        <f>ROUNDUP((農業!P31*農業!X31)*(13-農業!J31)/12,0)</f>
        <v>#VALUE!</v>
      </c>
      <c r="L17" s="85" t="e">
        <f>ROUNDUP(農業!P31*農業!X31,0)</f>
        <v>#VALUE!</v>
      </c>
      <c r="M17" s="85" t="e">
        <f>ROUNDUP(農業!P31/3,0)</f>
        <v>#VALUE!</v>
      </c>
      <c r="N17" s="85" t="e">
        <f>IF((農業!Z31-(農業!P31*農業!X31))&lt;=1,農業!Z31-1)</f>
        <v>#VALUE!</v>
      </c>
      <c r="O17" s="85" t="e">
        <f>IF(OR(AND(農業!J31&gt;1,年表!U11-1-農業!K31=農業!V31),AND(農業!J31=1,年表!U11-1-農業!K31+1=農業!V31)),"最後","")</f>
        <v>#VALUE!</v>
      </c>
    </row>
    <row r="18" spans="1:15" x14ac:dyDescent="0.4">
      <c r="A18" s="85" t="s">
        <v>534</v>
      </c>
      <c r="B18" s="85" t="str">
        <f>IF(農業!K32&lt;2008,"旧",IF(AND(営業等!K32=2008,営業等!J32&lt;4),"旧",""))</f>
        <v/>
      </c>
      <c r="C18" s="86">
        <f>農業!L32-1</f>
        <v>-1</v>
      </c>
      <c r="D18" s="86">
        <f>農業!L32*0.9</f>
        <v>0</v>
      </c>
      <c r="E18" s="86">
        <f>農業!L32</f>
        <v>0</v>
      </c>
      <c r="F18" s="86">
        <f>農業!L32</f>
        <v>0</v>
      </c>
      <c r="G18" s="85" t="e">
        <f>農業!L32-((ROUNDUP(農業!P32*農業!X32,0))*(年表!U11-1-農業!K32)+ROUNDUP((農業!P32*農業!X32)*((13-農業!J32)/12),0))</f>
        <v>#VALUE!</v>
      </c>
      <c r="H18" s="85" t="e">
        <f>IF(OR(農業!L32-G18&lt;=1,G18&lt;0),1,G18)</f>
        <v>#VALUE!</v>
      </c>
      <c r="I18" s="85" t="e">
        <f>農業!L32-((年表!U11-農業!K32)*ROUNDUP(農業!L32/3,0))</f>
        <v>#VALUE!</v>
      </c>
      <c r="J18" s="85" t="e">
        <f>IF(OR(農業!L32-I18&lt;=1,I18&lt;0),1,I18)</f>
        <v>#VALUE!</v>
      </c>
      <c r="K18" s="85" t="e">
        <f>ROUNDUP((農業!P32*農業!X32)*(13-農業!J32)/12,0)</f>
        <v>#VALUE!</v>
      </c>
      <c r="L18" s="85" t="e">
        <f>ROUNDUP(農業!P32*農業!X32,0)</f>
        <v>#VALUE!</v>
      </c>
      <c r="M18" s="85" t="e">
        <f>ROUNDUP(農業!P32/3,0)</f>
        <v>#VALUE!</v>
      </c>
      <c r="N18" s="85" t="e">
        <f>IF((農業!Z32-(農業!P32*農業!X32))&lt;=1,農業!Z32-1)</f>
        <v>#VALUE!</v>
      </c>
      <c r="O18" s="85" t="e">
        <f>IF(OR(AND(農業!J32&gt;1,年表!U11-1-農業!K32=農業!V32),AND(農業!J32=1,年表!U11-1-農業!K32+1=農業!V32)),"最後","")</f>
        <v>#VALUE!</v>
      </c>
    </row>
    <row r="19" spans="1:15" x14ac:dyDescent="0.4">
      <c r="A19" s="85" t="s">
        <v>535</v>
      </c>
      <c r="B19" s="85" t="str">
        <f>IF(農業!K33&lt;2008,"旧",IF(AND(営業等!K33=2008,営業等!J33&lt;4),"旧",""))</f>
        <v/>
      </c>
      <c r="C19" s="86">
        <f>農業!L33-1</f>
        <v>-1</v>
      </c>
      <c r="D19" s="86">
        <f>農業!L33*0.9</f>
        <v>0</v>
      </c>
      <c r="E19" s="86">
        <f>農業!L33</f>
        <v>0</v>
      </c>
      <c r="F19" s="86">
        <f>農業!L33</f>
        <v>0</v>
      </c>
      <c r="G19" s="85" t="e">
        <f>農業!L33-((ROUNDUP(農業!P33*農業!X33,0))*(年表!U11-1-農業!K33)+ROUNDUP((農業!P33*農業!X33)*((13-農業!J33)/12),0))</f>
        <v>#VALUE!</v>
      </c>
      <c r="H19" s="85" t="e">
        <f>IF(OR(農業!L33-G19&lt;=1,G19&lt;0),1,G19)</f>
        <v>#VALUE!</v>
      </c>
      <c r="I19" s="85" t="e">
        <f>農業!L33-((年表!U11-農業!K33)*ROUNDUP(農業!L33/3,0))</f>
        <v>#VALUE!</v>
      </c>
      <c r="J19" s="85" t="e">
        <f>IF(OR(農業!L33-I19&lt;=1,I19&lt;0),1,I19)</f>
        <v>#VALUE!</v>
      </c>
      <c r="K19" s="85" t="e">
        <f>ROUNDUP((農業!P33*農業!X33)*(13-農業!J33)/12,0)</f>
        <v>#VALUE!</v>
      </c>
      <c r="L19" s="85" t="e">
        <f>ROUNDUP(農業!P33*農業!X33,0)</f>
        <v>#VALUE!</v>
      </c>
      <c r="M19" s="85" t="e">
        <f>ROUNDUP(農業!P33/3,0)</f>
        <v>#VALUE!</v>
      </c>
      <c r="N19" s="85" t="e">
        <f>IF((農業!Z33-(農業!P33*農業!X33))&lt;=1,農業!Z33-1)</f>
        <v>#VALUE!</v>
      </c>
      <c r="O19" s="85" t="e">
        <f>IF(OR(AND(農業!J33&gt;1,年表!U11-1-農業!K33=農業!V33),AND(農業!J33=1,年表!U11-1-農業!K33+1=農業!V33)),"最後","")</f>
        <v>#VALUE!</v>
      </c>
    </row>
    <row r="20" spans="1:15" x14ac:dyDescent="0.4">
      <c r="A20" s="85" t="s">
        <v>536</v>
      </c>
      <c r="B20" s="85" t="str">
        <f>IF(農業!K34&lt;2008,"旧",IF(AND(営業等!K34=2008,営業等!J34&lt;4),"旧",""))</f>
        <v/>
      </c>
      <c r="C20" s="86">
        <f>農業!L34-1</f>
        <v>-1</v>
      </c>
      <c r="D20" s="86">
        <f>農業!L34*0.9</f>
        <v>0</v>
      </c>
      <c r="E20" s="86">
        <f>農業!L34</f>
        <v>0</v>
      </c>
      <c r="F20" s="86">
        <f>農業!L34</f>
        <v>0</v>
      </c>
      <c r="G20" s="85" t="e">
        <f>農業!L34-((ROUNDUP(農業!P34*農業!X34,0))*(年表!U11-1-農業!K34)+ROUNDUP((農業!P34*農業!X34)*((13-農業!J34)/12),0))</f>
        <v>#VALUE!</v>
      </c>
      <c r="H20" s="85" t="e">
        <f>IF(OR(農業!L34-G20&lt;=1,G20&lt;0),1,G20)</f>
        <v>#VALUE!</v>
      </c>
      <c r="I20" s="85" t="e">
        <f>農業!L34-((年表!U11-農業!K34)*ROUNDUP(農業!L34/3,0))</f>
        <v>#VALUE!</v>
      </c>
      <c r="J20" s="85" t="e">
        <f>IF(OR(農業!L34-I20&lt;=1,I20&lt;0),1,I20)</f>
        <v>#VALUE!</v>
      </c>
      <c r="K20" s="85" t="e">
        <f>ROUNDUP((農業!P34*農業!X34)*(13-農業!J34)/12,0)</f>
        <v>#VALUE!</v>
      </c>
      <c r="L20" s="85" t="e">
        <f>ROUNDUP(農業!P34*農業!X34,0)</f>
        <v>#VALUE!</v>
      </c>
      <c r="M20" s="85" t="e">
        <f>ROUNDUP(農業!P34/3,0)</f>
        <v>#VALUE!</v>
      </c>
      <c r="N20" s="85" t="e">
        <f>IF((農業!Z34-(農業!P34*農業!X34))&lt;=1,農業!Z34-1)</f>
        <v>#VALUE!</v>
      </c>
      <c r="O20" s="85" t="e">
        <f>IF(OR(AND(農業!J34&gt;1,年表!U11-1-農業!K34=農業!V34),AND(農業!J34=1,年表!U11-1-農業!K34+1=農業!V34)),"最後","")</f>
        <v>#VALUE!</v>
      </c>
    </row>
    <row r="21" spans="1:15" x14ac:dyDescent="0.4">
      <c r="A21" s="85" t="s">
        <v>537</v>
      </c>
      <c r="B21" s="85" t="str">
        <f>IF(農業!K35&lt;2008,"旧",IF(AND(営業等!K35=2008,営業等!J35&lt;4),"旧",""))</f>
        <v/>
      </c>
      <c r="C21" s="86">
        <f>農業!L35-1</f>
        <v>-1</v>
      </c>
      <c r="D21" s="86">
        <f>農業!L35*0.9</f>
        <v>0</v>
      </c>
      <c r="E21" s="86">
        <f>農業!L35</f>
        <v>0</v>
      </c>
      <c r="F21" s="86">
        <f>農業!L35</f>
        <v>0</v>
      </c>
      <c r="G21" s="85" t="e">
        <f>農業!L35-((ROUNDUP(農業!P35*農業!X35,0))*(年表!U11-1-農業!K35)+ROUNDUP((農業!P35*農業!X35)*((13-農業!J35)/12),0))</f>
        <v>#VALUE!</v>
      </c>
      <c r="H21" s="85" t="e">
        <f>IF(OR(農業!L35-G21&lt;=1,G21&lt;0),1,G21)</f>
        <v>#VALUE!</v>
      </c>
      <c r="I21" s="85" t="e">
        <f>農業!L35-((年表!U11-農業!K35)*ROUNDUP(農業!L35/3,0))</f>
        <v>#VALUE!</v>
      </c>
      <c r="J21" s="85" t="e">
        <f>IF(OR(農業!L35-I21&lt;=1,I21&lt;0),1,I21)</f>
        <v>#VALUE!</v>
      </c>
      <c r="K21" s="85" t="e">
        <f>ROUNDUP((農業!P35*農業!X35)*(13-農業!J35)/12,0)</f>
        <v>#VALUE!</v>
      </c>
      <c r="L21" s="85" t="e">
        <f>ROUNDUP(農業!P35*農業!X35,0)</f>
        <v>#VALUE!</v>
      </c>
      <c r="M21" s="85" t="e">
        <f>ROUNDUP(農業!P35/3,0)</f>
        <v>#VALUE!</v>
      </c>
      <c r="N21" s="85" t="e">
        <f>IF((農業!Z35-(農業!P35*農業!X35))&lt;=1,農業!Z35-1)</f>
        <v>#VALUE!</v>
      </c>
      <c r="O21" s="85" t="e">
        <f>IF(OR(AND(農業!J35&gt;1,年表!U11-1-農業!K35=農業!V35),AND(農業!J35=1,年表!U11-1-農業!K35+1=農業!V35)),"最後","")</f>
        <v>#VALUE!</v>
      </c>
    </row>
    <row r="22" spans="1:15" x14ac:dyDescent="0.4">
      <c r="A22" s="85" t="s">
        <v>538</v>
      </c>
      <c r="B22" s="85" t="str">
        <f>IF(農業!K36&lt;2008,"旧",IF(AND(営業等!K36=2008,営業等!J36&lt;4),"旧",""))</f>
        <v/>
      </c>
      <c r="C22" s="86">
        <f>農業!L36-1</f>
        <v>-1</v>
      </c>
      <c r="D22" s="86">
        <f>農業!L36*0.9</f>
        <v>0</v>
      </c>
      <c r="E22" s="86">
        <f>農業!L36</f>
        <v>0</v>
      </c>
      <c r="F22" s="86">
        <f>農業!L36</f>
        <v>0</v>
      </c>
      <c r="G22" s="85" t="e">
        <f>農業!L36-((ROUNDUP(農業!P36*農業!X36,0))*(年表!U11-1-農業!K36)+ROUNDUP((農業!P36*農業!X36)*((13-農業!J36)/12),0))</f>
        <v>#VALUE!</v>
      </c>
      <c r="H22" s="85" t="e">
        <f>IF(OR(農業!L36-G22&lt;=1,G22&lt;0),1,G22)</f>
        <v>#VALUE!</v>
      </c>
      <c r="I22" s="85" t="e">
        <f>農業!L36-((年表!U11-農業!K36)*ROUNDUP(農業!L36/3,0))</f>
        <v>#VALUE!</v>
      </c>
      <c r="J22" s="85" t="e">
        <f>IF(OR(農業!L36-I22&lt;=1,I22&lt;0),1,I22)</f>
        <v>#VALUE!</v>
      </c>
      <c r="K22" s="85" t="e">
        <f>ROUNDUP((農業!P36*農業!X36)*(13-農業!J36)/12,0)</f>
        <v>#VALUE!</v>
      </c>
      <c r="L22" s="85" t="e">
        <f>ROUNDUP(農業!P36*農業!X36,0)</f>
        <v>#VALUE!</v>
      </c>
      <c r="M22" s="85" t="e">
        <f>ROUNDUP(農業!P36/3,0)</f>
        <v>#VALUE!</v>
      </c>
      <c r="N22" s="85" t="e">
        <f>IF((農業!Z36-(農業!P36*農業!X36))&lt;=1,農業!Z36-1)</f>
        <v>#VALUE!</v>
      </c>
      <c r="O22" s="85" t="e">
        <f>IF(OR(AND(農業!J36&gt;1,年表!U11-1-農業!K36=農業!V36),AND(農業!J36=1,年表!U11-1-農業!K36+1=農業!V36)),"最後","")</f>
        <v>#VALUE!</v>
      </c>
    </row>
    <row r="23" spans="1:15" x14ac:dyDescent="0.4">
      <c r="A23" s="87" t="s">
        <v>539</v>
      </c>
      <c r="B23" s="87" t="str">
        <f>IF(不動産!K37&lt;2008,"旧",IF(AND(営業等!K37=2008,営業等!J37&lt;4),"旧",""))</f>
        <v>旧</v>
      </c>
      <c r="C23" s="88">
        <f>不動産!L37-1</f>
        <v>14999999</v>
      </c>
      <c r="D23" s="88">
        <f>不動産!L37*0.9</f>
        <v>13500000</v>
      </c>
      <c r="E23" s="88">
        <f>不動産!L37</f>
        <v>15000000</v>
      </c>
      <c r="F23" s="88">
        <f>不動産!L37</f>
        <v>15000000</v>
      </c>
      <c r="G23" s="87">
        <f>不動産!L37-((ROUNDUP(不動産!P37*不動産!X37,0))*(年表!U11-1-不動産!K37)+ROUNDUP((不動産!P37*不動産!X37)*((13-不動産!J37)/12),0))</f>
        <v>2373000</v>
      </c>
      <c r="H23" s="87">
        <f>IF(OR(不動産!L37-G23&lt;=1,G23&lt;0),1,G23)</f>
        <v>2373000</v>
      </c>
      <c r="I23" s="87">
        <f>不動産!L37-((年表!U11-不動産!K37)*ROUNDUP(不動産!L37/3,0))</f>
        <v>-90000000</v>
      </c>
      <c r="J23" s="87">
        <f>IF(OR(営業等!L46-I23&lt;=1,I23&lt;0),1,I23)</f>
        <v>1</v>
      </c>
      <c r="K23" s="87">
        <f>ROUNDUP((不動産!P37*不動産!X37)*(13-不動産!J37)/12,0)</f>
        <v>207000</v>
      </c>
      <c r="L23" s="87">
        <f>ROUNDUP(不動産!P37*不動産!X37,0)</f>
        <v>621000</v>
      </c>
      <c r="M23" s="87">
        <f>ROUNDUP(不動産!P37/3,0)</f>
        <v>4500000</v>
      </c>
      <c r="N23" s="87" t="b">
        <f>IF((不動産!Z37-(不動産!P37*不動産!X37))&lt;=1,不動産!Z37-1)</f>
        <v>0</v>
      </c>
      <c r="O23" s="87" t="str">
        <f>IF(OR(AND(不動産!J37&gt;1,年表!U11-1-不動産!K37=不動産!V37),AND(不動産!J37=1,年表!U11-1-不動産!K37+1=不動産!V37)),"最後","")</f>
        <v/>
      </c>
    </row>
    <row r="24" spans="1:15" x14ac:dyDescent="0.4">
      <c r="A24" s="87" t="s">
        <v>540</v>
      </c>
      <c r="B24" s="87" t="str">
        <f>IF(不動産!K38&lt;2008,"旧",IF(AND(営業等!K38=2008,営業等!J38&lt;4),"旧",""))</f>
        <v/>
      </c>
      <c r="C24" s="88">
        <f>不動産!L38-1</f>
        <v>-1</v>
      </c>
      <c r="D24" s="88">
        <f>不動産!L38*0.9</f>
        <v>0</v>
      </c>
      <c r="E24" s="88">
        <f>不動産!L38</f>
        <v>0</v>
      </c>
      <c r="F24" s="88">
        <f>不動産!L38</f>
        <v>0</v>
      </c>
      <c r="G24" s="87" t="e">
        <f>不動産!L38-((ROUNDUP(不動産!P38*不動産!X38,0))*(年表!U11-1-不動産!K38)+ROUNDUP((不動産!P38*不動産!X38)*((13-不動産!J38)/12),0))</f>
        <v>#VALUE!</v>
      </c>
      <c r="H24" s="87" t="e">
        <f>IF(OR(不動産!L38-G24&lt;=1,G24&lt;0),1,G24)</f>
        <v>#VALUE!</v>
      </c>
      <c r="I24" s="87" t="e">
        <f>不動産!L38-((年表!U11-不動産!K38)*ROUNDUP(不動産!L38/3,0))</f>
        <v>#VALUE!</v>
      </c>
      <c r="J24" s="87" t="e">
        <f>IF(OR(営業等!L47-I24&lt;=1,I24&lt;0),1,I24)</f>
        <v>#VALUE!</v>
      </c>
      <c r="K24" s="87" t="e">
        <f>ROUNDUP((不動産!P38*不動産!X38)*(13-不動産!J38)/12,0)</f>
        <v>#VALUE!</v>
      </c>
      <c r="L24" s="87" t="e">
        <f>ROUNDUP(不動産!P38*不動産!X38,0)</f>
        <v>#VALUE!</v>
      </c>
      <c r="M24" s="87" t="e">
        <f>ROUNDUP(不動産!P38/3,0)</f>
        <v>#VALUE!</v>
      </c>
      <c r="N24" s="87" t="e">
        <f>IF((不動産!Z38-(不動産!P38*不動産!X38))&lt;=1,不動産!Z38-1)</f>
        <v>#VALUE!</v>
      </c>
      <c r="O24" s="87" t="e">
        <f>IF(OR(AND(不動産!J38&gt;1,年表!U11-1-不動産!K38=不動産!V38),AND(不動産!J38=1,年表!U11-1-不動産!K38+1=不動産!V38)),"最後","")</f>
        <v>#VALUE!</v>
      </c>
    </row>
    <row r="25" spans="1:15" x14ac:dyDescent="0.4">
      <c r="A25" s="87" t="s">
        <v>541</v>
      </c>
      <c r="B25" s="87" t="str">
        <f>IF(不動産!K39&lt;2008,"旧",IF(AND(営業等!K39=2008,営業等!J39&lt;4),"旧",""))</f>
        <v/>
      </c>
      <c r="C25" s="88">
        <f>不動産!L39-1</f>
        <v>-1</v>
      </c>
      <c r="D25" s="88">
        <f>不動産!L39*0.9</f>
        <v>0</v>
      </c>
      <c r="E25" s="88">
        <f>不動産!L39</f>
        <v>0</v>
      </c>
      <c r="F25" s="88">
        <f>不動産!L39</f>
        <v>0</v>
      </c>
      <c r="G25" s="87" t="e">
        <f>不動産!L39-((ROUNDUP(不動産!P39*不動産!X39,0))*(年表!U11-1-不動産!K39)+ROUNDUP((不動産!P39*不動産!X39)*((13-不動産!J39)/12),0))</f>
        <v>#VALUE!</v>
      </c>
      <c r="H25" s="87" t="e">
        <f>IF(OR(不動産!L39-G25&lt;=1,G25&lt;0),1,G25)</f>
        <v>#VALUE!</v>
      </c>
      <c r="I25" s="87" t="e">
        <f>不動産!L39-((年表!U11-不動産!K39)*ROUNDUP(不動産!L39/3,0))</f>
        <v>#VALUE!</v>
      </c>
      <c r="J25" s="87" t="e">
        <f>IF(OR(営業等!L48-I25&lt;=1,I25&lt;0),1,I25)</f>
        <v>#VALUE!</v>
      </c>
      <c r="K25" s="87" t="e">
        <f>ROUNDUP((不動産!P39*不動産!X39)*(13-不動産!J39)/12,0)</f>
        <v>#VALUE!</v>
      </c>
      <c r="L25" s="87" t="e">
        <f>ROUNDUP(不動産!P39*不動産!X39,0)</f>
        <v>#VALUE!</v>
      </c>
      <c r="M25" s="87" t="e">
        <f>ROUNDUP(不動産!P39/3,0)</f>
        <v>#VALUE!</v>
      </c>
      <c r="N25" s="87" t="e">
        <f>IF((不動産!Z39-(不動産!P39*不動産!X39))&lt;=1,不動産!Z39-1)</f>
        <v>#VALUE!</v>
      </c>
      <c r="O25" s="87" t="e">
        <f>IF(OR(AND(不動産!J39&gt;1,年表!U11-1-不動産!K39=不動産!V39),AND(不動産!J39=1,年表!U11-1-不動産!K39+1=不動産!V39)),"最後","")</f>
        <v>#VALUE!</v>
      </c>
    </row>
    <row r="26" spans="1:15" x14ac:dyDescent="0.4">
      <c r="A26" s="87" t="s">
        <v>542</v>
      </c>
      <c r="B26" s="87" t="str">
        <f>IF(不動産!K40&lt;2008,"旧",IF(AND(営業等!K40=2008,営業等!J40&lt;4),"旧",""))</f>
        <v/>
      </c>
      <c r="C26" s="88">
        <f>不動産!L40-1</f>
        <v>-1</v>
      </c>
      <c r="D26" s="88">
        <f>不動産!L40*0.9</f>
        <v>0</v>
      </c>
      <c r="E26" s="88">
        <f>不動産!L40</f>
        <v>0</v>
      </c>
      <c r="F26" s="88">
        <f>不動産!L40</f>
        <v>0</v>
      </c>
      <c r="G26" s="87" t="e">
        <f>不動産!L40-((ROUNDUP(不動産!P40*不動産!X40,0))*(年表!U11-1-不動産!K40)+ROUNDUP((不動産!P40*不動産!X40)*((13-不動産!J40)/12),0))</f>
        <v>#VALUE!</v>
      </c>
      <c r="H26" s="87" t="e">
        <f>IF(OR(不動産!L40-G26&lt;=1,G26&lt;0),1,G26)</f>
        <v>#VALUE!</v>
      </c>
      <c r="I26" s="87" t="e">
        <f>不動産!L40-((年表!U11-不動産!K40)*ROUNDUP(不動産!L40/3,0))</f>
        <v>#VALUE!</v>
      </c>
      <c r="J26" s="87" t="e">
        <f>IF(OR(営業等!L49-I26&lt;=1,I26&lt;0),1,I26)</f>
        <v>#VALUE!</v>
      </c>
      <c r="K26" s="87" t="e">
        <f>ROUNDUP((不動産!P40*不動産!X40)*(13-不動産!J40)/12,0)</f>
        <v>#VALUE!</v>
      </c>
      <c r="L26" s="87" t="e">
        <f>ROUNDUP(不動産!P40*不動産!X40,0)</f>
        <v>#VALUE!</v>
      </c>
      <c r="M26" s="87" t="e">
        <f>ROUNDUP(不動産!P40/3,0)</f>
        <v>#VALUE!</v>
      </c>
      <c r="N26" s="87" t="e">
        <f>IF((不動産!Z40-(不動産!P40*不動産!X40))&lt;=1,不動産!Z40-1)</f>
        <v>#VALUE!</v>
      </c>
      <c r="O26" s="87" t="e">
        <f>IF(OR(AND(不動産!J40&gt;1,年表!U11-1-不動産!K40=不動産!V40),AND(不動産!J40=1,年表!U11-1-不動産!K40+1=不動産!V40)),"最後","")</f>
        <v>#VALUE!</v>
      </c>
    </row>
    <row r="27" spans="1:15" x14ac:dyDescent="0.4">
      <c r="A27" s="87" t="s">
        <v>543</v>
      </c>
      <c r="B27" s="87" t="str">
        <f>IF(不動産!K41&lt;2008,"旧",IF(AND(営業等!K41=2008,営業等!J41&lt;4),"旧",""))</f>
        <v/>
      </c>
      <c r="C27" s="88">
        <f>不動産!L41-1</f>
        <v>-1</v>
      </c>
      <c r="D27" s="88">
        <f>不動産!L41*0.9</f>
        <v>0</v>
      </c>
      <c r="E27" s="88">
        <f>不動産!L41</f>
        <v>0</v>
      </c>
      <c r="F27" s="88">
        <f>不動産!L41</f>
        <v>0</v>
      </c>
      <c r="G27" s="87" t="e">
        <f>不動産!L41-((ROUNDUP(不動産!P41*不動産!X41,0))*(年表!U11-1-不動産!K41)+ROUNDUP((不動産!P41*不動産!X41)*((13-不動産!J41)/12),0))</f>
        <v>#VALUE!</v>
      </c>
      <c r="H27" s="87" t="e">
        <f>IF(OR(不動産!L41-G27&lt;=1,G27&lt;0),1,G27)</f>
        <v>#VALUE!</v>
      </c>
      <c r="I27" s="87" t="e">
        <f>不動産!L41-((年表!U11-不動産!K41)*ROUNDUP(不動産!L41/3,0))</f>
        <v>#VALUE!</v>
      </c>
      <c r="J27" s="87" t="e">
        <f>IF(OR(営業等!L50-I27&lt;=1,I27&lt;0),1,I27)</f>
        <v>#VALUE!</v>
      </c>
      <c r="K27" s="87" t="e">
        <f>ROUNDUP((不動産!P41*不動産!X41)*(13-不動産!J41)/12,0)</f>
        <v>#VALUE!</v>
      </c>
      <c r="L27" s="87" t="e">
        <f>ROUNDUP(不動産!P41*不動産!X41,0)</f>
        <v>#VALUE!</v>
      </c>
      <c r="M27" s="87" t="e">
        <f>ROUNDUP(不動産!P41/3,0)</f>
        <v>#VALUE!</v>
      </c>
      <c r="N27" s="87" t="e">
        <f>IF((不動産!Z41-(不動産!P41*不動産!X41))&lt;=1,不動産!Z41-1)</f>
        <v>#VALUE!</v>
      </c>
      <c r="O27" s="87" t="e">
        <f>IF(OR(AND(不動産!J41&gt;1,年表!U11-1-不動産!K41=不動産!V41),AND(不動産!J41=1,年表!U11-1-不動産!K41+1=不動産!V41)),"最後","")</f>
        <v>#VALUE!</v>
      </c>
    </row>
    <row r="28" spans="1:15" x14ac:dyDescent="0.4">
      <c r="A28" s="87" t="s">
        <v>544</v>
      </c>
      <c r="B28" s="87" t="str">
        <f>IF(不動産!K42&lt;2008,"旧",IF(AND(営業等!K42=2008,営業等!J42&lt;4),"旧",""))</f>
        <v/>
      </c>
      <c r="C28" s="88">
        <f>不動産!L42-1</f>
        <v>-1</v>
      </c>
      <c r="D28" s="88">
        <f>不動産!L42*0.9</f>
        <v>0</v>
      </c>
      <c r="E28" s="88">
        <f>不動産!L42</f>
        <v>0</v>
      </c>
      <c r="F28" s="88">
        <f>不動産!L42</f>
        <v>0</v>
      </c>
      <c r="G28" s="87" t="e">
        <f>不動産!L42-((ROUNDUP(不動産!P42*不動産!X42,0))*(年表!U11-1-不動産!K42)+ROUNDUP((不動産!P42*不動産!X42)*((13-不動産!J42)/12),0))</f>
        <v>#VALUE!</v>
      </c>
      <c r="H28" s="87" t="e">
        <f>IF(OR(不動産!L42-G28&lt;=1,G28&lt;0),1,G28)</f>
        <v>#VALUE!</v>
      </c>
      <c r="I28" s="87" t="e">
        <f>不動産!L42-((年表!U11-不動産!K42)*ROUNDUP(不動産!L42/3,0))</f>
        <v>#VALUE!</v>
      </c>
      <c r="J28" s="87" t="e">
        <f>IF(OR(営業等!L51-I28&lt;=1,I28&lt;0),1,I28)</f>
        <v>#VALUE!</v>
      </c>
      <c r="K28" s="87" t="e">
        <f>ROUNDUP((不動産!P42*不動産!X42)*(13-不動産!J42)/12,0)</f>
        <v>#VALUE!</v>
      </c>
      <c r="L28" s="87" t="e">
        <f>ROUNDUP(不動産!P42*不動産!X42,0)</f>
        <v>#VALUE!</v>
      </c>
      <c r="M28" s="87" t="e">
        <f>ROUNDUP(不動産!P42/3,0)</f>
        <v>#VALUE!</v>
      </c>
      <c r="N28" s="87" t="e">
        <f>IF((不動産!Z42-(不動産!P42*不動産!X42))&lt;=1,不動産!Z42-1)</f>
        <v>#VALUE!</v>
      </c>
      <c r="O28" s="87" t="e">
        <f>IF(OR(AND(不動産!J42&gt;1,年表!U11-1-不動産!K42=不動産!V42),AND(不動産!J42=1,年表!U11-1-不動産!K42+1=不動産!V42)),"最後","")</f>
        <v>#VALUE!</v>
      </c>
    </row>
    <row r="29" spans="1:15" x14ac:dyDescent="0.4">
      <c r="A29" s="87" t="s">
        <v>545</v>
      </c>
      <c r="B29" s="87" t="str">
        <f>IF(不動産!K43&lt;2008,"旧",IF(AND(営業等!K43=2008,営業等!J43&lt;4),"旧",""))</f>
        <v/>
      </c>
      <c r="C29" s="88">
        <f>不動産!L43-1</f>
        <v>-1</v>
      </c>
      <c r="D29" s="88">
        <f>不動産!L43*0.9</f>
        <v>0</v>
      </c>
      <c r="E29" s="88">
        <f>不動産!L43</f>
        <v>0</v>
      </c>
      <c r="F29" s="88">
        <f>不動産!L43</f>
        <v>0</v>
      </c>
      <c r="G29" s="87" t="e">
        <f>不動産!L43-((ROUNDUP(不動産!P43*不動産!X43,0))*(年表!U11-1-不動産!K43)+ROUNDUP((不動産!P43*不動産!X43)*((13-不動産!J43)/12),0))</f>
        <v>#VALUE!</v>
      </c>
      <c r="H29" s="87" t="e">
        <f>IF(OR(不動産!L43-G29&lt;=1,G29&lt;0),1,G29)</f>
        <v>#VALUE!</v>
      </c>
      <c r="I29" s="87" t="e">
        <f>不動産!L43-((年表!U11-不動産!K43)*ROUNDUP(不動産!L43/3,0))</f>
        <v>#VALUE!</v>
      </c>
      <c r="J29" s="87" t="e">
        <f>IF(OR(営業等!L52-I29&lt;=1,I29&lt;0),1,I29)</f>
        <v>#VALUE!</v>
      </c>
      <c r="K29" s="87" t="e">
        <f>ROUNDUP((不動産!P43*不動産!X43)*(13-不動産!J43)/12,0)</f>
        <v>#VALUE!</v>
      </c>
      <c r="L29" s="87" t="e">
        <f>ROUNDUP(不動産!P43*不動産!X43,0)</f>
        <v>#VALUE!</v>
      </c>
      <c r="M29" s="87" t="e">
        <f>ROUNDUP(不動産!P43/3,0)</f>
        <v>#VALUE!</v>
      </c>
      <c r="N29" s="87" t="e">
        <f>IF((不動産!Z43-(不動産!P43*不動産!X43))&lt;=1,不動産!Z43-1)</f>
        <v>#VALUE!</v>
      </c>
      <c r="O29" s="87" t="e">
        <f>IF(OR(AND(不動産!J43&gt;1,年表!U11-1-不動産!K43=不動産!V43),AND(不動産!J43=1,年表!U11-1-不動産!K43+1=不動産!V43)),"最後","")</f>
        <v>#VALUE!</v>
      </c>
    </row>
    <row r="30" spans="1:15" x14ac:dyDescent="0.4">
      <c r="A30" s="87" t="s">
        <v>546</v>
      </c>
      <c r="B30" s="87" t="str">
        <f>IF(不動産!K44&lt;2008,"旧",IF(AND(営業等!K44=2008,営業等!J44&lt;4),"旧",""))</f>
        <v/>
      </c>
      <c r="C30" s="88">
        <f>不動産!L44-1</f>
        <v>-1</v>
      </c>
      <c r="D30" s="88">
        <f>不動産!L44*0.9</f>
        <v>0</v>
      </c>
      <c r="E30" s="88">
        <f>不動産!L44</f>
        <v>0</v>
      </c>
      <c r="F30" s="88">
        <f>不動産!L44</f>
        <v>0</v>
      </c>
      <c r="G30" s="87" t="e">
        <f>不動産!L44-((ROUNDUP(不動産!P44*不動産!X44,0))*(年表!U11-1-不動産!K44)+ROUNDUP((不動産!P44*不動産!X44)*((13-不動産!J44)/12),0))</f>
        <v>#VALUE!</v>
      </c>
      <c r="H30" s="87" t="e">
        <f>IF(OR(不動産!L44-G30&lt;=1,G30&lt;0),1,G30)</f>
        <v>#VALUE!</v>
      </c>
      <c r="I30" s="87" t="e">
        <f>不動産!L44-((年表!U11-不動産!K44)*ROUNDUP(不動産!L44/3,0))</f>
        <v>#VALUE!</v>
      </c>
      <c r="J30" s="87" t="e">
        <f>IF(OR(営業等!L53-I30&lt;=1,I30&lt;0),1,I30)</f>
        <v>#VALUE!</v>
      </c>
      <c r="K30" s="87" t="e">
        <f>ROUNDUP((不動産!P44*不動産!X44)*(13-不動産!J44)/12,0)</f>
        <v>#VALUE!</v>
      </c>
      <c r="L30" s="87" t="e">
        <f>ROUNDUP(不動産!P44*不動産!X44,0)</f>
        <v>#VALUE!</v>
      </c>
      <c r="M30" s="87" t="e">
        <f>ROUNDUP(不動産!P44/3,0)</f>
        <v>#VALUE!</v>
      </c>
      <c r="N30" s="87" t="e">
        <f>IF((不動産!Z44-(不動産!P44*不動産!X44))&lt;=1,不動産!Z44-1)</f>
        <v>#VALUE!</v>
      </c>
      <c r="O30" s="87" t="e">
        <f>IF(OR(AND(不動産!J44&gt;1,年表!U11-1-不動産!K44=不動産!V44),AND(不動産!J44=1,年表!U11-1-不動産!K44+1=不動産!V44)),"最後","")</f>
        <v>#VALUE!</v>
      </c>
    </row>
  </sheetData>
  <mergeCells count="7">
    <mergeCell ref="B1:B2"/>
    <mergeCell ref="C1:E1"/>
    <mergeCell ref="F1:J1"/>
    <mergeCell ref="K1:O1"/>
    <mergeCell ref="G2:H2"/>
    <mergeCell ref="I2:J2"/>
    <mergeCell ref="N2:O2"/>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Q27"/>
  <sheetViews>
    <sheetView zoomScaleNormal="100" workbookViewId="0">
      <selection activeCell="C4" sqref="C4:I4"/>
    </sheetView>
  </sheetViews>
  <sheetFormatPr defaultColWidth="9" defaultRowHeight="36.75" customHeight="1" x14ac:dyDescent="0.4"/>
  <cols>
    <col min="1" max="1" width="2.5" style="11" customWidth="1"/>
    <col min="2" max="2" width="28.375" style="11" customWidth="1"/>
    <col min="3" max="3" width="13" style="11" bestFit="1" customWidth="1"/>
    <col min="4" max="4" width="5.5" style="11" customWidth="1"/>
    <col min="5" max="5" width="3.375" style="11" bestFit="1" customWidth="1"/>
    <col min="6" max="6" width="5.5" style="11" customWidth="1"/>
    <col min="7" max="7" width="3.375" style="11" bestFit="1" customWidth="1"/>
    <col min="8" max="8" width="5.5" style="11" customWidth="1"/>
    <col min="9" max="9" width="3.375" style="11" customWidth="1"/>
    <col min="10" max="11" width="6" style="11" customWidth="1"/>
    <col min="12" max="12" width="9.375" style="11" bestFit="1" customWidth="1"/>
    <col min="13" max="17" width="9" style="11"/>
    <col min="18" max="18" width="5.25" style="11" bestFit="1" customWidth="1"/>
    <col min="19" max="21" width="9" style="11"/>
    <col min="22" max="43" width="9" style="1"/>
    <col min="44" max="16384" width="9" style="11"/>
  </cols>
  <sheetData>
    <row r="1" spans="1:21" ht="16.5" customHeight="1" x14ac:dyDescent="0.4">
      <c r="A1" s="1"/>
      <c r="B1" s="1"/>
      <c r="C1" s="1"/>
      <c r="D1" s="1"/>
      <c r="E1" s="1"/>
      <c r="F1" s="1"/>
      <c r="G1" s="1"/>
      <c r="H1" s="1"/>
      <c r="I1" s="1"/>
      <c r="J1" s="1"/>
      <c r="K1" s="1"/>
      <c r="L1" s="1"/>
      <c r="M1" s="2"/>
      <c r="N1" s="2"/>
      <c r="O1" s="2"/>
      <c r="P1" s="2"/>
      <c r="Q1" s="2"/>
      <c r="R1" s="1"/>
      <c r="S1" s="1"/>
      <c r="T1" s="1"/>
      <c r="U1" s="1"/>
    </row>
    <row r="2" spans="1:21" ht="36.75" customHeight="1" x14ac:dyDescent="0.4">
      <c r="A2" s="1"/>
      <c r="B2" s="3" t="s">
        <v>792</v>
      </c>
      <c r="C2" s="1"/>
      <c r="D2" s="1"/>
      <c r="E2" s="1"/>
      <c r="F2" s="1"/>
      <c r="G2" s="1"/>
      <c r="H2" s="1"/>
      <c r="I2" s="1"/>
      <c r="J2" s="1"/>
      <c r="K2" s="1"/>
      <c r="L2" s="4" t="s">
        <v>670</v>
      </c>
      <c r="M2" s="1"/>
      <c r="N2" s="1"/>
      <c r="O2" s="1"/>
      <c r="P2" s="1"/>
      <c r="Q2" s="1"/>
      <c r="R2" s="1"/>
      <c r="S2" s="1"/>
      <c r="T2" s="1"/>
      <c r="U2" s="1"/>
    </row>
    <row r="3" spans="1:21" ht="9" customHeight="1" x14ac:dyDescent="0.4">
      <c r="A3" s="1"/>
      <c r="B3" s="1"/>
      <c r="C3" s="1"/>
      <c r="D3" s="1"/>
      <c r="E3" s="1"/>
      <c r="F3" s="1"/>
      <c r="G3" s="1"/>
      <c r="H3" s="1"/>
      <c r="I3" s="1"/>
      <c r="J3" s="1"/>
      <c r="K3" s="1"/>
      <c r="L3" s="1"/>
      <c r="M3" s="5"/>
      <c r="N3" s="5"/>
      <c r="O3" s="5"/>
      <c r="P3" s="5"/>
      <c r="Q3" s="5"/>
      <c r="R3" s="5"/>
      <c r="S3" s="5"/>
      <c r="T3" s="1"/>
      <c r="U3" s="1"/>
    </row>
    <row r="4" spans="1:21" ht="36.75" customHeight="1" x14ac:dyDescent="0.4">
      <c r="A4" s="1"/>
      <c r="B4" s="221" t="s">
        <v>128</v>
      </c>
      <c r="C4" s="300"/>
      <c r="D4" s="301"/>
      <c r="E4" s="301"/>
      <c r="F4" s="301"/>
      <c r="G4" s="301"/>
      <c r="H4" s="301"/>
      <c r="I4" s="301"/>
      <c r="J4" s="1"/>
      <c r="K4" s="1"/>
      <c r="L4" s="302" t="s">
        <v>800</v>
      </c>
      <c r="M4" s="303"/>
      <c r="N4" s="303"/>
      <c r="O4" s="303"/>
      <c r="P4" s="303"/>
      <c r="Q4" s="303"/>
      <c r="R4" s="303"/>
      <c r="S4" s="304"/>
      <c r="T4" s="5"/>
      <c r="U4" s="1"/>
    </row>
    <row r="5" spans="1:21" ht="36.75" customHeight="1" x14ac:dyDescent="0.4">
      <c r="A5" s="1"/>
      <c r="B5" s="222" t="s">
        <v>129</v>
      </c>
      <c r="C5" s="300"/>
      <c r="D5" s="301"/>
      <c r="E5" s="301"/>
      <c r="F5" s="301"/>
      <c r="G5" s="301"/>
      <c r="H5" s="301"/>
      <c r="I5" s="301"/>
      <c r="J5" s="1"/>
      <c r="K5" s="1"/>
      <c r="L5" s="216" t="s">
        <v>130</v>
      </c>
      <c r="M5" s="305"/>
      <c r="N5" s="306"/>
      <c r="O5" s="306"/>
      <c r="P5" s="6" t="s">
        <v>131</v>
      </c>
      <c r="Q5" s="7"/>
      <c r="R5" s="307" t="s">
        <v>132</v>
      </c>
      <c r="S5" s="308"/>
      <c r="T5" s="1"/>
      <c r="U5" s="1"/>
    </row>
    <row r="6" spans="1:21" ht="36.75" customHeight="1" x14ac:dyDescent="0.4">
      <c r="A6" s="1"/>
      <c r="B6" s="223" t="s">
        <v>133</v>
      </c>
      <c r="C6" s="220" t="s">
        <v>802</v>
      </c>
      <c r="D6" s="214"/>
      <c r="E6" s="8" t="s">
        <v>134</v>
      </c>
      <c r="F6" s="214"/>
      <c r="G6" s="8" t="s">
        <v>135</v>
      </c>
      <c r="H6" s="214"/>
      <c r="I6" s="215" t="s">
        <v>136</v>
      </c>
      <c r="J6" s="1"/>
      <c r="K6" s="1"/>
      <c r="L6" s="297" t="s">
        <v>137</v>
      </c>
      <c r="M6" s="298"/>
      <c r="N6" s="298"/>
      <c r="O6" s="298"/>
      <c r="P6" s="298"/>
      <c r="Q6" s="298"/>
      <c r="R6" s="298"/>
      <c r="S6" s="299"/>
      <c r="T6" s="1"/>
      <c r="U6" s="1"/>
    </row>
    <row r="7" spans="1:21" ht="36.75" customHeight="1" x14ac:dyDescent="0.4">
      <c r="A7" s="1"/>
      <c r="B7" s="222" t="s">
        <v>138</v>
      </c>
      <c r="C7" s="300"/>
      <c r="D7" s="301"/>
      <c r="E7" s="301"/>
      <c r="F7" s="301"/>
      <c r="G7" s="301"/>
      <c r="H7" s="301"/>
      <c r="I7" s="301"/>
      <c r="J7" s="1"/>
      <c r="K7" s="1"/>
      <c r="L7" s="217" t="s">
        <v>119</v>
      </c>
      <c r="M7" s="305"/>
      <c r="N7" s="314"/>
      <c r="O7" s="196" t="s">
        <v>21</v>
      </c>
      <c r="P7" s="315"/>
      <c r="Q7" s="316"/>
      <c r="R7" s="197" t="s">
        <v>7</v>
      </c>
      <c r="S7" s="218"/>
      <c r="T7" s="1"/>
      <c r="U7" s="1"/>
    </row>
    <row r="8" spans="1:21" ht="36.75" customHeight="1" x14ac:dyDescent="0.4">
      <c r="A8" s="1"/>
      <c r="B8" s="223" t="s">
        <v>139</v>
      </c>
      <c r="C8" s="317"/>
      <c r="D8" s="318"/>
      <c r="E8" s="318"/>
      <c r="F8" s="318"/>
      <c r="G8" s="318"/>
      <c r="H8" s="318"/>
      <c r="I8" s="300"/>
      <c r="J8" s="1"/>
      <c r="K8" s="1"/>
      <c r="L8" s="302" t="s">
        <v>123</v>
      </c>
      <c r="M8" s="303"/>
      <c r="N8" s="303"/>
      <c r="O8" s="303"/>
      <c r="P8" s="303"/>
      <c r="Q8" s="303"/>
      <c r="R8" s="303"/>
      <c r="S8" s="304"/>
      <c r="T8" s="1"/>
      <c r="U8" s="1"/>
    </row>
    <row r="9" spans="1:21" ht="36.75" customHeight="1" x14ac:dyDescent="0.4">
      <c r="A9" s="1"/>
      <c r="B9" s="222" t="s">
        <v>140</v>
      </c>
      <c r="C9" s="318"/>
      <c r="D9" s="318"/>
      <c r="E9" s="318"/>
      <c r="F9" s="318"/>
      <c r="G9" s="318"/>
      <c r="H9" s="318"/>
      <c r="I9" s="300"/>
      <c r="J9" s="1"/>
      <c r="K9" s="1"/>
      <c r="L9" s="219" t="s">
        <v>141</v>
      </c>
      <c r="M9" s="319"/>
      <c r="N9" s="319"/>
      <c r="O9" s="9" t="s">
        <v>142</v>
      </c>
      <c r="P9" s="197" t="s">
        <v>143</v>
      </c>
      <c r="Q9" s="320"/>
      <c r="R9" s="320"/>
      <c r="S9" s="321"/>
      <c r="T9" s="1"/>
      <c r="U9" s="1"/>
    </row>
    <row r="10" spans="1:21" ht="36.75" customHeight="1" x14ac:dyDescent="0.4">
      <c r="A10" s="1"/>
      <c r="B10" s="222" t="s">
        <v>144</v>
      </c>
      <c r="C10" s="300"/>
      <c r="D10" s="301"/>
      <c r="E10" s="301"/>
      <c r="F10" s="301"/>
      <c r="G10" s="301"/>
      <c r="H10" s="301"/>
      <c r="I10" s="301"/>
      <c r="J10" s="1"/>
      <c r="K10" s="1"/>
      <c r="L10" s="302" t="s">
        <v>124</v>
      </c>
      <c r="M10" s="303"/>
      <c r="N10" s="303"/>
      <c r="O10" s="303"/>
      <c r="P10" s="303"/>
      <c r="Q10" s="303"/>
      <c r="R10" s="303"/>
      <c r="S10" s="304"/>
      <c r="T10" s="1"/>
      <c r="U10" s="1"/>
    </row>
    <row r="11" spans="1:21" ht="36.75" customHeight="1" x14ac:dyDescent="0.4">
      <c r="A11" s="1"/>
      <c r="B11" s="222" t="s">
        <v>145</v>
      </c>
      <c r="C11" s="322"/>
      <c r="D11" s="323"/>
      <c r="E11" s="323"/>
      <c r="F11" s="323"/>
      <c r="G11" s="323"/>
      <c r="H11" s="323"/>
      <c r="I11" s="323"/>
      <c r="J11" s="1"/>
      <c r="K11" s="5"/>
      <c r="L11" s="219" t="s">
        <v>141</v>
      </c>
      <c r="M11" s="319"/>
      <c r="N11" s="319"/>
      <c r="O11" s="9" t="s">
        <v>142</v>
      </c>
      <c r="P11" s="324"/>
      <c r="Q11" s="324"/>
      <c r="R11" s="324"/>
      <c r="S11" s="325"/>
      <c r="T11" s="1"/>
      <c r="U11" s="1"/>
    </row>
    <row r="12" spans="1:21" ht="36.75" customHeight="1" x14ac:dyDescent="0.4">
      <c r="A12" s="1"/>
      <c r="B12" s="222" t="s">
        <v>146</v>
      </c>
      <c r="C12" s="309"/>
      <c r="D12" s="310"/>
      <c r="E12" s="310"/>
      <c r="F12" s="310"/>
      <c r="G12" s="310"/>
      <c r="H12" s="310"/>
      <c r="I12" s="310"/>
      <c r="J12" s="1"/>
      <c r="K12" s="5"/>
      <c r="L12" s="311" t="s">
        <v>147</v>
      </c>
      <c r="M12" s="312"/>
      <c r="N12" s="312"/>
      <c r="O12" s="312"/>
      <c r="P12" s="312"/>
      <c r="Q12" s="312"/>
      <c r="R12" s="312"/>
      <c r="S12" s="313"/>
      <c r="T12" s="1"/>
      <c r="U12" s="1"/>
    </row>
    <row r="13" spans="1:21" ht="36.75" customHeight="1" x14ac:dyDescent="0.4">
      <c r="A13" s="1"/>
      <c r="B13" s="223" t="s">
        <v>148</v>
      </c>
      <c r="C13" s="326" t="s">
        <v>213</v>
      </c>
      <c r="D13" s="327"/>
      <c r="E13" s="327"/>
      <c r="F13" s="327"/>
      <c r="G13" s="327"/>
      <c r="H13" s="327"/>
      <c r="I13" s="327"/>
      <c r="J13" s="1"/>
      <c r="K13" s="1"/>
      <c r="L13" s="328"/>
      <c r="M13" s="329"/>
      <c r="N13" s="329"/>
      <c r="O13" s="329"/>
      <c r="P13" s="329"/>
      <c r="Q13" s="329"/>
      <c r="R13" s="329"/>
      <c r="S13" s="330"/>
      <c r="T13" s="1"/>
      <c r="U13" s="1"/>
    </row>
    <row r="14" spans="1:21" ht="36.75" customHeight="1" x14ac:dyDescent="0.4">
      <c r="A14" s="1"/>
      <c r="B14" s="224" t="s">
        <v>149</v>
      </c>
      <c r="C14" s="331" t="s">
        <v>799</v>
      </c>
      <c r="D14" s="331"/>
      <c r="E14" s="331"/>
      <c r="F14" s="331"/>
      <c r="G14" s="331"/>
      <c r="H14" s="331"/>
      <c r="I14" s="332"/>
      <c r="J14" s="1"/>
      <c r="K14" s="1"/>
      <c r="L14" s="302" t="s">
        <v>150</v>
      </c>
      <c r="M14" s="303"/>
      <c r="N14" s="303"/>
      <c r="O14" s="303"/>
      <c r="P14" s="303"/>
      <c r="Q14" s="303"/>
      <c r="R14" s="303"/>
      <c r="S14" s="304"/>
      <c r="T14" s="1"/>
      <c r="U14" s="1"/>
    </row>
    <row r="15" spans="1:21" ht="36.75" customHeight="1" x14ac:dyDescent="0.4">
      <c r="A15" s="1"/>
      <c r="B15" s="1"/>
      <c r="C15" s="1"/>
      <c r="D15" s="1"/>
      <c r="E15" s="1"/>
      <c r="F15" s="1"/>
      <c r="G15" s="1"/>
      <c r="H15" s="1"/>
      <c r="I15" s="1"/>
      <c r="J15" s="1"/>
      <c r="K15" s="1"/>
      <c r="L15" s="328"/>
      <c r="M15" s="329"/>
      <c r="N15" s="329"/>
      <c r="O15" s="329"/>
      <c r="P15" s="329"/>
      <c r="Q15" s="329"/>
      <c r="R15" s="329"/>
      <c r="S15" s="330"/>
      <c r="T15" s="1"/>
      <c r="U15" s="1"/>
    </row>
    <row r="16" spans="1:21" ht="36.75" customHeight="1" x14ac:dyDescent="0.4">
      <c r="A16" s="1"/>
      <c r="B16" s="1"/>
      <c r="C16" s="1"/>
      <c r="D16" s="1"/>
      <c r="E16" s="1"/>
      <c r="F16" s="1"/>
      <c r="G16" s="1"/>
      <c r="H16" s="1"/>
      <c r="I16" s="1"/>
      <c r="J16" s="1"/>
      <c r="K16" s="10"/>
      <c r="L16" s="10"/>
      <c r="M16" s="10"/>
      <c r="N16" s="10"/>
      <c r="O16" s="10"/>
      <c r="P16" s="10"/>
      <c r="Q16" s="10"/>
      <c r="R16" s="1"/>
      <c r="S16" s="1"/>
      <c r="T16" s="1"/>
      <c r="U16" s="1"/>
    </row>
    <row r="17" spans="1:21" ht="36.75" customHeight="1" x14ac:dyDescent="0.4">
      <c r="A17" s="1"/>
      <c r="B17" s="1"/>
      <c r="C17" s="1"/>
      <c r="D17" s="1"/>
      <c r="E17" s="1"/>
      <c r="F17" s="1"/>
      <c r="G17" s="1"/>
      <c r="H17" s="1"/>
      <c r="I17" s="1"/>
      <c r="J17" s="1"/>
      <c r="K17" s="10"/>
      <c r="L17" s="10"/>
      <c r="M17" s="10"/>
      <c r="N17" s="10"/>
      <c r="O17" s="10"/>
      <c r="P17" s="10"/>
      <c r="Q17" s="10"/>
      <c r="R17" s="1"/>
      <c r="S17" s="1"/>
      <c r="T17" s="1"/>
      <c r="U17" s="1"/>
    </row>
    <row r="18" spans="1:21" ht="36.75" customHeight="1" x14ac:dyDescent="0.4">
      <c r="A18" s="1"/>
      <c r="B18" s="1"/>
      <c r="C18" s="1"/>
      <c r="D18" s="1"/>
      <c r="E18" s="1"/>
      <c r="F18" s="1"/>
      <c r="G18" s="1"/>
      <c r="H18" s="1"/>
      <c r="I18" s="1"/>
      <c r="J18" s="1"/>
      <c r="K18" s="10"/>
      <c r="L18" s="10"/>
      <c r="M18" s="10"/>
      <c r="N18" s="10"/>
      <c r="O18" s="10"/>
      <c r="P18" s="10"/>
      <c r="Q18" s="10"/>
      <c r="R18" s="1"/>
      <c r="S18" s="1"/>
      <c r="T18" s="1"/>
      <c r="U18" s="1"/>
    </row>
    <row r="19" spans="1:21" ht="36.75" customHeight="1" x14ac:dyDescent="0.4">
      <c r="A19" s="1"/>
      <c r="B19" s="1"/>
      <c r="C19" s="1"/>
      <c r="D19" s="1"/>
      <c r="E19" s="1"/>
      <c r="F19" s="1"/>
      <c r="G19" s="1"/>
      <c r="H19" s="1"/>
      <c r="I19" s="1"/>
      <c r="J19" s="1"/>
      <c r="K19" s="10"/>
      <c r="L19" s="10"/>
      <c r="M19" s="10"/>
      <c r="N19" s="10"/>
      <c r="O19" s="10"/>
      <c r="P19" s="10"/>
      <c r="Q19" s="10"/>
      <c r="R19" s="1"/>
      <c r="S19" s="1"/>
      <c r="T19" s="1"/>
      <c r="U19" s="1"/>
    </row>
    <row r="20" spans="1:21" ht="36.75" customHeight="1" x14ac:dyDescent="0.4">
      <c r="A20" s="1"/>
      <c r="B20" s="1"/>
      <c r="C20" s="1"/>
      <c r="D20" s="1"/>
      <c r="E20" s="1"/>
      <c r="F20" s="1"/>
      <c r="G20" s="1"/>
      <c r="H20" s="1"/>
      <c r="I20" s="1"/>
      <c r="J20" s="1"/>
      <c r="K20" s="10"/>
      <c r="L20" s="10"/>
      <c r="M20" s="10"/>
      <c r="N20" s="10"/>
      <c r="O20" s="10"/>
      <c r="P20" s="10"/>
      <c r="Q20" s="10"/>
      <c r="R20" s="1"/>
      <c r="S20" s="1"/>
      <c r="T20" s="1"/>
      <c r="U20" s="1"/>
    </row>
    <row r="21" spans="1:21" ht="36.75" customHeight="1" x14ac:dyDescent="0.4">
      <c r="A21" s="1"/>
      <c r="B21" s="1"/>
      <c r="C21" s="1"/>
      <c r="D21" s="1"/>
      <c r="E21" s="1"/>
      <c r="F21" s="1"/>
      <c r="G21" s="1"/>
      <c r="H21" s="1"/>
      <c r="I21" s="1"/>
      <c r="J21" s="1"/>
      <c r="K21" s="10"/>
      <c r="L21" s="10"/>
      <c r="M21" s="10"/>
      <c r="N21" s="10"/>
      <c r="O21" s="10"/>
      <c r="P21" s="10"/>
      <c r="Q21" s="10"/>
      <c r="R21" s="1"/>
      <c r="S21" s="1"/>
      <c r="T21" s="1"/>
      <c r="U21" s="1"/>
    </row>
    <row r="22" spans="1:21" ht="36.75" customHeight="1" x14ac:dyDescent="0.4">
      <c r="A22" s="1"/>
      <c r="B22" s="1"/>
      <c r="C22" s="1"/>
      <c r="D22" s="1"/>
      <c r="E22" s="1"/>
      <c r="F22" s="1"/>
      <c r="G22" s="1"/>
      <c r="H22" s="1"/>
      <c r="I22" s="1"/>
      <c r="J22" s="1"/>
      <c r="K22" s="10"/>
      <c r="L22" s="10"/>
      <c r="M22" s="10"/>
      <c r="N22" s="10"/>
      <c r="O22" s="10"/>
      <c r="P22" s="10"/>
      <c r="Q22" s="10"/>
      <c r="R22" s="1"/>
      <c r="S22" s="1"/>
      <c r="T22" s="1"/>
      <c r="U22" s="1"/>
    </row>
    <row r="23" spans="1:21" ht="36.75" customHeight="1" x14ac:dyDescent="0.4">
      <c r="A23" s="1"/>
      <c r="B23" s="1"/>
      <c r="C23" s="1"/>
      <c r="D23" s="1"/>
      <c r="E23" s="1"/>
      <c r="F23" s="1"/>
      <c r="G23" s="1"/>
      <c r="H23" s="1"/>
      <c r="I23" s="1"/>
      <c r="J23" s="1"/>
      <c r="K23" s="10"/>
      <c r="L23" s="10"/>
      <c r="M23" s="10"/>
      <c r="N23" s="10"/>
      <c r="O23" s="10"/>
      <c r="P23" s="10"/>
      <c r="Q23" s="10"/>
      <c r="R23" s="1"/>
      <c r="S23" s="1"/>
      <c r="T23" s="1"/>
      <c r="U23" s="1"/>
    </row>
    <row r="24" spans="1:21" ht="36.75" customHeight="1" x14ac:dyDescent="0.4">
      <c r="A24" s="1"/>
      <c r="B24" s="1"/>
      <c r="C24" s="1"/>
      <c r="D24" s="1"/>
      <c r="E24" s="1"/>
      <c r="F24" s="1"/>
      <c r="G24" s="1"/>
      <c r="H24" s="1"/>
      <c r="I24" s="1"/>
      <c r="J24" s="1"/>
      <c r="K24" s="10"/>
      <c r="L24" s="10"/>
      <c r="M24" s="10"/>
      <c r="N24" s="10"/>
      <c r="O24" s="10"/>
      <c r="P24" s="10"/>
      <c r="Q24" s="10"/>
      <c r="R24" s="1"/>
      <c r="S24" s="1"/>
      <c r="T24" s="1"/>
      <c r="U24" s="1"/>
    </row>
    <row r="25" spans="1:21" ht="36.75" customHeight="1" x14ac:dyDescent="0.4">
      <c r="A25" s="1"/>
      <c r="B25" s="1"/>
      <c r="C25" s="1"/>
      <c r="D25" s="1"/>
      <c r="E25" s="1"/>
      <c r="F25" s="1"/>
      <c r="G25" s="1"/>
      <c r="H25" s="1"/>
      <c r="I25" s="1"/>
      <c r="J25" s="1"/>
      <c r="K25" s="10"/>
      <c r="L25" s="10"/>
      <c r="M25" s="1"/>
      <c r="N25" s="1"/>
      <c r="O25" s="1"/>
      <c r="P25" s="1"/>
      <c r="Q25" s="1"/>
      <c r="R25" s="1"/>
      <c r="S25" s="1"/>
      <c r="T25" s="1"/>
      <c r="U25" s="1"/>
    </row>
    <row r="26" spans="1:21" ht="36.75" customHeight="1" x14ac:dyDescent="0.4">
      <c r="A26" s="1"/>
      <c r="B26" s="1"/>
      <c r="C26" s="1"/>
      <c r="D26" s="1"/>
      <c r="E26" s="1"/>
      <c r="F26" s="1"/>
      <c r="G26" s="1"/>
      <c r="H26" s="1"/>
      <c r="I26" s="1"/>
      <c r="J26" s="1"/>
      <c r="K26" s="10"/>
      <c r="L26" s="10"/>
      <c r="M26" s="1"/>
      <c r="N26" s="1"/>
      <c r="O26" s="1"/>
      <c r="P26" s="1"/>
      <c r="Q26" s="1"/>
      <c r="R26" s="1"/>
      <c r="S26" s="1"/>
      <c r="T26" s="1"/>
      <c r="U26" s="1"/>
    </row>
    <row r="27" spans="1:21" ht="36.75" customHeight="1" x14ac:dyDescent="0.4">
      <c r="B27" s="1"/>
      <c r="C27" s="1"/>
      <c r="D27" s="1"/>
      <c r="E27" s="1"/>
      <c r="F27" s="1"/>
      <c r="G27" s="1"/>
      <c r="H27" s="1"/>
      <c r="I27" s="1"/>
      <c r="K27" s="10"/>
      <c r="L27" s="10"/>
    </row>
  </sheetData>
  <sheetProtection sheet="1" selectLockedCells="1"/>
  <mergeCells count="26">
    <mergeCell ref="C13:I13"/>
    <mergeCell ref="L13:S13"/>
    <mergeCell ref="C14:I14"/>
    <mergeCell ref="L14:S14"/>
    <mergeCell ref="L15:S15"/>
    <mergeCell ref="C12:I12"/>
    <mergeCell ref="L12:S12"/>
    <mergeCell ref="C7:I7"/>
    <mergeCell ref="M7:N7"/>
    <mergeCell ref="P7:Q7"/>
    <mergeCell ref="C8:I8"/>
    <mergeCell ref="L8:S8"/>
    <mergeCell ref="C9:I9"/>
    <mergeCell ref="M9:N9"/>
    <mergeCell ref="Q9:S9"/>
    <mergeCell ref="C10:I10"/>
    <mergeCell ref="L10:S10"/>
    <mergeCell ref="C11:I11"/>
    <mergeCell ref="M11:N11"/>
    <mergeCell ref="P11:S11"/>
    <mergeCell ref="L6:S6"/>
    <mergeCell ref="C4:I4"/>
    <mergeCell ref="L4:S4"/>
    <mergeCell ref="C5:I5"/>
    <mergeCell ref="M5:O5"/>
    <mergeCell ref="R5:S5"/>
  </mergeCells>
  <phoneticPr fontId="1"/>
  <dataValidations count="4">
    <dataValidation type="list" allowBlank="1" showInputMessage="1" showErrorMessage="1" sqref="C14:I14" xr:uid="{00000000-0002-0000-0100-000000000000}">
      <formula1>"令和６ 年度（令和５ 年中の収入)"</formula1>
    </dataValidation>
    <dataValidation type="list" allowBlank="1" showInputMessage="1" showErrorMessage="1" sqref="S7" xr:uid="{00000000-0002-0000-0100-000001000000}">
      <formula1>"妻,夫,子,父,母,子の子,子の妻,子の夫,祖父,祖母,兄,弟,姉,妹,孫,曽孫,伯父,伯母,甥,姪,養父,養母,叔父,叔母,曽祖父,曾祖父,曽祖母,曾祖母,見届,その他"</formula1>
    </dataValidation>
    <dataValidation type="list" allowBlank="1" showInputMessage="1" showErrorMessage="1" sqref="C13:I13" xr:uid="{00000000-0002-0000-0100-000002000000}">
      <formula1>"【選択】,本人,妻,夫,子,父,母,子の子,子の妻,子の夫,祖父,祖母,兄,弟,姉,妹,孫,曽孫,伯父,伯母,甥,姪,養父,養母,叔父,叔母,曽祖父,曾祖父,曽祖母,曾祖母,見届"</formula1>
    </dataValidation>
    <dataValidation type="list" allowBlank="1" showInputMessage="1" showErrorMessage="1" sqref="C6" xr:uid="{00000000-0002-0000-0100-000003000000}">
      <formula1>"【元号選択】,大正,昭和,平成,令和"</formula1>
    </dataValidation>
  </dataValidations>
  <printOptions horizontalCentered="1" verticalCentered="1"/>
  <pageMargins left="0.23622047244094491" right="0.23622047244094491" top="0.35433070866141736" bottom="0.35433070866141736"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Z34"/>
  <sheetViews>
    <sheetView showGridLines="0" zoomScale="90" zoomScaleNormal="90" workbookViewId="0">
      <selection activeCell="C4" sqref="C4:G5"/>
    </sheetView>
  </sheetViews>
  <sheetFormatPr defaultColWidth="3.25" defaultRowHeight="22.15" customHeight="1" x14ac:dyDescent="0.4"/>
  <cols>
    <col min="1" max="1" width="3.25" style="226"/>
    <col min="2" max="5" width="3.25" style="226" customWidth="1"/>
    <col min="6" max="49" width="3.25" style="226"/>
    <col min="50" max="50" width="9.125" style="226" bestFit="1" customWidth="1"/>
    <col min="51" max="16384" width="3.25" style="226"/>
  </cols>
  <sheetData>
    <row r="1" spans="1:52" ht="24" customHeight="1" x14ac:dyDescent="0.4">
      <c r="A1" s="225"/>
      <c r="B1" s="516" t="s">
        <v>788</v>
      </c>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225"/>
      <c r="AI1" s="225"/>
      <c r="AJ1" s="225"/>
      <c r="AK1" s="225"/>
      <c r="AL1" s="225"/>
      <c r="AM1" s="225"/>
      <c r="AN1" s="225"/>
      <c r="AO1" s="225"/>
      <c r="AP1" s="225"/>
      <c r="AQ1" s="225"/>
      <c r="AR1" s="225"/>
      <c r="AS1" s="225"/>
      <c r="AT1" s="225"/>
      <c r="AU1" s="225"/>
      <c r="AV1" s="225"/>
      <c r="AW1" s="225"/>
      <c r="AX1" s="225"/>
      <c r="AY1" s="225"/>
      <c r="AZ1" s="225"/>
    </row>
    <row r="2" spans="1:52" ht="24" customHeight="1" x14ac:dyDescent="0.4">
      <c r="A2" s="225"/>
      <c r="B2" s="517"/>
      <c r="C2" s="517"/>
      <c r="D2" s="517"/>
      <c r="E2" s="517"/>
      <c r="F2" s="517"/>
      <c r="G2" s="517"/>
      <c r="H2" s="517"/>
      <c r="I2" s="517"/>
      <c r="J2" s="517"/>
      <c r="K2" s="517"/>
      <c r="L2" s="517"/>
      <c r="M2" s="517"/>
      <c r="N2" s="517"/>
      <c r="O2" s="517"/>
      <c r="P2" s="517"/>
      <c r="Q2" s="517"/>
      <c r="R2" s="517"/>
      <c r="S2" s="517"/>
      <c r="T2" s="517"/>
      <c r="U2" s="517"/>
      <c r="V2" s="517"/>
      <c r="W2" s="516"/>
      <c r="X2" s="516"/>
      <c r="Y2" s="516"/>
      <c r="Z2" s="516"/>
      <c r="AA2" s="516"/>
      <c r="AB2" s="516"/>
      <c r="AC2" s="517"/>
      <c r="AD2" s="517"/>
      <c r="AE2" s="517"/>
      <c r="AF2" s="516"/>
      <c r="AG2" s="516"/>
      <c r="AH2" s="225"/>
      <c r="AI2" s="225"/>
      <c r="AJ2" s="225"/>
      <c r="AK2" s="225"/>
      <c r="AL2" s="225"/>
      <c r="AM2" s="225"/>
      <c r="AN2" s="225"/>
      <c r="AO2" s="225"/>
      <c r="AP2" s="225"/>
      <c r="AQ2" s="225"/>
      <c r="AR2" s="225"/>
      <c r="AS2" s="225"/>
      <c r="AT2" s="225"/>
      <c r="AU2" s="225"/>
      <c r="AV2" s="225"/>
      <c r="AW2" s="225"/>
      <c r="AX2" s="225"/>
      <c r="AY2" s="225"/>
      <c r="AZ2" s="225"/>
    </row>
    <row r="3" spans="1:52" ht="17.45" customHeight="1" x14ac:dyDescent="0.4">
      <c r="A3" s="227"/>
      <c r="B3" s="415" t="s">
        <v>709</v>
      </c>
      <c r="C3" s="347" t="s">
        <v>96</v>
      </c>
      <c r="D3" s="347"/>
      <c r="E3" s="347"/>
      <c r="F3" s="347"/>
      <c r="G3" s="348"/>
      <c r="H3" s="346" t="s">
        <v>97</v>
      </c>
      <c r="I3" s="347"/>
      <c r="J3" s="347"/>
      <c r="K3" s="347"/>
      <c r="L3" s="348"/>
      <c r="M3" s="346" t="s">
        <v>98</v>
      </c>
      <c r="N3" s="347"/>
      <c r="O3" s="347"/>
      <c r="P3" s="347"/>
      <c r="Q3" s="348"/>
      <c r="R3" s="349" t="s">
        <v>99</v>
      </c>
      <c r="S3" s="347"/>
      <c r="T3" s="347"/>
      <c r="U3" s="347"/>
      <c r="V3" s="350"/>
      <c r="W3" s="228"/>
      <c r="X3" s="229"/>
      <c r="Y3" s="229"/>
      <c r="Z3" s="229"/>
      <c r="AA3" s="229"/>
      <c r="AB3" s="230"/>
      <c r="AC3" s="351" t="s">
        <v>784</v>
      </c>
      <c r="AD3" s="352"/>
      <c r="AE3" s="352"/>
      <c r="AF3" s="354" t="s">
        <v>152</v>
      </c>
      <c r="AG3" s="354"/>
      <c r="AH3" s="354"/>
      <c r="AI3" s="354"/>
      <c r="AJ3" s="354"/>
      <c r="AK3" s="355"/>
      <c r="AL3" s="455"/>
      <c r="AM3" s="455"/>
      <c r="AN3" s="455"/>
      <c r="AO3" s="455"/>
      <c r="AP3" s="455"/>
      <c r="AQ3" s="456"/>
      <c r="AR3" s="376" t="s">
        <v>153</v>
      </c>
      <c r="AS3" s="377"/>
      <c r="AT3" s="377"/>
      <c r="AU3" s="377"/>
      <c r="AV3" s="377"/>
      <c r="AW3" s="377"/>
      <c r="AX3" s="225"/>
      <c r="AY3" s="225"/>
      <c r="AZ3" s="225"/>
    </row>
    <row r="4" spans="1:52" ht="17.45" customHeight="1" x14ac:dyDescent="0.4">
      <c r="A4" s="227"/>
      <c r="B4" s="416"/>
      <c r="C4" s="449"/>
      <c r="D4" s="449"/>
      <c r="E4" s="449"/>
      <c r="F4" s="449"/>
      <c r="G4" s="450"/>
      <c r="H4" s="411"/>
      <c r="I4" s="407"/>
      <c r="J4" s="407"/>
      <c r="K4" s="407"/>
      <c r="L4" s="408"/>
      <c r="M4" s="422"/>
      <c r="N4" s="385"/>
      <c r="O4" s="385"/>
      <c r="P4" s="385"/>
      <c r="Q4" s="423"/>
      <c r="R4" s="384">
        <v>0</v>
      </c>
      <c r="S4" s="385"/>
      <c r="T4" s="385"/>
      <c r="U4" s="385"/>
      <c r="V4" s="386"/>
      <c r="W4" s="231"/>
      <c r="X4" s="232"/>
      <c r="Y4" s="232"/>
      <c r="Z4" s="232"/>
      <c r="AA4" s="232"/>
      <c r="AB4" s="225"/>
      <c r="AC4" s="352"/>
      <c r="AD4" s="352"/>
      <c r="AE4" s="352"/>
      <c r="AF4" s="368"/>
      <c r="AG4" s="368"/>
      <c r="AH4" s="368"/>
      <c r="AI4" s="368"/>
      <c r="AJ4" s="368"/>
      <c r="AK4" s="369"/>
      <c r="AL4" s="457"/>
      <c r="AM4" s="457"/>
      <c r="AN4" s="457"/>
      <c r="AO4" s="457"/>
      <c r="AP4" s="457"/>
      <c r="AQ4" s="458"/>
      <c r="AR4" s="464">
        <f>AF4</f>
        <v>0</v>
      </c>
      <c r="AS4" s="390"/>
      <c r="AT4" s="390"/>
      <c r="AU4" s="390"/>
      <c r="AV4" s="390"/>
      <c r="AW4" s="390"/>
      <c r="AX4" s="225"/>
      <c r="AY4" s="225"/>
      <c r="AZ4" s="225"/>
    </row>
    <row r="5" spans="1:52" ht="17.45" customHeight="1" x14ac:dyDescent="0.4">
      <c r="A5" s="227"/>
      <c r="B5" s="416"/>
      <c r="C5" s="451"/>
      <c r="D5" s="451"/>
      <c r="E5" s="451"/>
      <c r="F5" s="451"/>
      <c r="G5" s="452"/>
      <c r="H5" s="412"/>
      <c r="I5" s="409"/>
      <c r="J5" s="409"/>
      <c r="K5" s="409"/>
      <c r="L5" s="410"/>
      <c r="M5" s="427"/>
      <c r="N5" s="388"/>
      <c r="O5" s="388"/>
      <c r="P5" s="388"/>
      <c r="Q5" s="428"/>
      <c r="R5" s="387"/>
      <c r="S5" s="388"/>
      <c r="T5" s="388"/>
      <c r="U5" s="388"/>
      <c r="V5" s="428"/>
      <c r="W5" s="366" t="s">
        <v>154</v>
      </c>
      <c r="X5" s="367"/>
      <c r="Y5" s="367"/>
      <c r="Z5" s="367"/>
      <c r="AA5" s="367"/>
      <c r="AB5" s="225"/>
      <c r="AC5" s="353"/>
      <c r="AD5" s="353"/>
      <c r="AE5" s="353"/>
      <c r="AF5" s="370"/>
      <c r="AG5" s="370"/>
      <c r="AH5" s="370"/>
      <c r="AI5" s="370"/>
      <c r="AJ5" s="370"/>
      <c r="AK5" s="371"/>
      <c r="AL5" s="457"/>
      <c r="AM5" s="457"/>
      <c r="AN5" s="457"/>
      <c r="AO5" s="457"/>
      <c r="AP5" s="457"/>
      <c r="AQ5" s="458"/>
      <c r="AR5" s="465"/>
      <c r="AS5" s="382"/>
      <c r="AT5" s="382"/>
      <c r="AU5" s="382"/>
      <c r="AV5" s="382"/>
      <c r="AW5" s="382"/>
      <c r="AX5" s="225"/>
      <c r="AY5" s="225"/>
      <c r="AZ5" s="225"/>
    </row>
    <row r="6" spans="1:52" ht="17.45" customHeight="1" x14ac:dyDescent="0.4">
      <c r="A6" s="227"/>
      <c r="B6" s="415"/>
      <c r="C6" s="429"/>
      <c r="D6" s="429"/>
      <c r="E6" s="429"/>
      <c r="F6" s="429"/>
      <c r="G6" s="430"/>
      <c r="H6" s="433"/>
      <c r="I6" s="420"/>
      <c r="J6" s="420"/>
      <c r="K6" s="420"/>
      <c r="L6" s="421"/>
      <c r="M6" s="435"/>
      <c r="N6" s="436"/>
      <c r="O6" s="436"/>
      <c r="P6" s="436"/>
      <c r="Q6" s="437"/>
      <c r="R6" s="422"/>
      <c r="S6" s="385"/>
      <c r="T6" s="385"/>
      <c r="U6" s="385"/>
      <c r="V6" s="423"/>
      <c r="W6" s="378">
        <f>SUM(M4:Q7)-SUM(R4:V7)</f>
        <v>0</v>
      </c>
      <c r="X6" s="379"/>
      <c r="Y6" s="379"/>
      <c r="Z6" s="379"/>
      <c r="AA6" s="379"/>
      <c r="AB6" s="229"/>
      <c r="AC6" s="351" t="s">
        <v>785</v>
      </c>
      <c r="AD6" s="352"/>
      <c r="AE6" s="352"/>
      <c r="AF6" s="460" t="s">
        <v>155</v>
      </c>
      <c r="AG6" s="460"/>
      <c r="AH6" s="460"/>
      <c r="AI6" s="460"/>
      <c r="AJ6" s="460"/>
      <c r="AK6" s="461"/>
      <c r="AL6" s="459" t="s">
        <v>99</v>
      </c>
      <c r="AM6" s="460"/>
      <c r="AN6" s="460"/>
      <c r="AO6" s="460"/>
      <c r="AP6" s="460"/>
      <c r="AQ6" s="461"/>
      <c r="AR6" s="396" t="s">
        <v>156</v>
      </c>
      <c r="AS6" s="397"/>
      <c r="AT6" s="397"/>
      <c r="AU6" s="397"/>
      <c r="AV6" s="397"/>
      <c r="AW6" s="397"/>
      <c r="AX6" s="229"/>
      <c r="AY6" s="225"/>
      <c r="AZ6" s="225"/>
    </row>
    <row r="7" spans="1:52" ht="17.45" customHeight="1" x14ac:dyDescent="0.4">
      <c r="A7" s="227"/>
      <c r="B7" s="417"/>
      <c r="C7" s="431"/>
      <c r="D7" s="431"/>
      <c r="E7" s="431"/>
      <c r="F7" s="431"/>
      <c r="G7" s="432"/>
      <c r="H7" s="434"/>
      <c r="I7" s="413"/>
      <c r="J7" s="413"/>
      <c r="K7" s="413"/>
      <c r="L7" s="414"/>
      <c r="M7" s="424"/>
      <c r="N7" s="425"/>
      <c r="O7" s="425"/>
      <c r="P7" s="425"/>
      <c r="Q7" s="426"/>
      <c r="R7" s="424"/>
      <c r="S7" s="425"/>
      <c r="T7" s="425"/>
      <c r="U7" s="425"/>
      <c r="V7" s="426"/>
      <c r="W7" s="363"/>
      <c r="X7" s="364"/>
      <c r="Y7" s="364"/>
      <c r="Z7" s="364"/>
      <c r="AA7" s="364"/>
      <c r="AB7" s="225"/>
      <c r="AC7" s="352"/>
      <c r="AD7" s="352"/>
      <c r="AE7" s="352"/>
      <c r="AF7" s="380">
        <f>SUM(M4:Q7)</f>
        <v>0</v>
      </c>
      <c r="AG7" s="380"/>
      <c r="AH7" s="380"/>
      <c r="AI7" s="380"/>
      <c r="AJ7" s="380"/>
      <c r="AK7" s="381"/>
      <c r="AL7" s="462">
        <f>SUM(R4:V7)</f>
        <v>0</v>
      </c>
      <c r="AM7" s="380"/>
      <c r="AN7" s="380"/>
      <c r="AO7" s="380"/>
      <c r="AP7" s="380"/>
      <c r="AQ7" s="381"/>
      <c r="AR7" s="360">
        <f>W6</f>
        <v>0</v>
      </c>
      <c r="AS7" s="361"/>
      <c r="AT7" s="361"/>
      <c r="AU7" s="361"/>
      <c r="AV7" s="361"/>
      <c r="AW7" s="361"/>
      <c r="AX7" s="225"/>
      <c r="AY7" s="225"/>
      <c r="AZ7" s="225"/>
    </row>
    <row r="8" spans="1:52" ht="17.45" customHeight="1" x14ac:dyDescent="0.4">
      <c r="A8" s="227"/>
      <c r="B8" s="418" t="s">
        <v>710</v>
      </c>
      <c r="C8" s="347" t="s">
        <v>157</v>
      </c>
      <c r="D8" s="347"/>
      <c r="E8" s="347"/>
      <c r="F8" s="347"/>
      <c r="G8" s="347"/>
      <c r="H8" s="347"/>
      <c r="I8" s="347"/>
      <c r="J8" s="347"/>
      <c r="K8" s="347"/>
      <c r="L8" s="348"/>
      <c r="M8" s="349" t="s">
        <v>98</v>
      </c>
      <c r="N8" s="347"/>
      <c r="O8" s="347"/>
      <c r="P8" s="347"/>
      <c r="Q8" s="350"/>
      <c r="R8" s="228"/>
      <c r="S8" s="229"/>
      <c r="T8" s="229"/>
      <c r="U8" s="229"/>
      <c r="V8" s="229"/>
      <c r="W8" s="225"/>
      <c r="X8" s="225"/>
      <c r="Y8" s="225"/>
      <c r="Z8" s="225"/>
      <c r="AA8" s="225"/>
      <c r="AB8" s="225"/>
      <c r="AC8" s="352"/>
      <c r="AD8" s="352"/>
      <c r="AE8" s="352"/>
      <c r="AF8" s="382"/>
      <c r="AG8" s="382"/>
      <c r="AH8" s="382"/>
      <c r="AI8" s="382"/>
      <c r="AJ8" s="382"/>
      <c r="AK8" s="383"/>
      <c r="AL8" s="463"/>
      <c r="AM8" s="382"/>
      <c r="AN8" s="382"/>
      <c r="AO8" s="382"/>
      <c r="AP8" s="382"/>
      <c r="AQ8" s="383"/>
      <c r="AR8" s="363"/>
      <c r="AS8" s="364"/>
      <c r="AT8" s="364"/>
      <c r="AU8" s="364"/>
      <c r="AV8" s="364"/>
      <c r="AW8" s="364"/>
      <c r="AX8" s="225"/>
      <c r="AY8" s="225"/>
      <c r="AZ8" s="225"/>
    </row>
    <row r="9" spans="1:52" ht="17.45" customHeight="1" x14ac:dyDescent="0.4">
      <c r="A9" s="227"/>
      <c r="B9" s="419"/>
      <c r="C9" s="407"/>
      <c r="D9" s="407"/>
      <c r="E9" s="407"/>
      <c r="F9" s="407"/>
      <c r="G9" s="407"/>
      <c r="H9" s="407"/>
      <c r="I9" s="407"/>
      <c r="J9" s="407"/>
      <c r="K9" s="407"/>
      <c r="L9" s="408"/>
      <c r="M9" s="384"/>
      <c r="N9" s="385"/>
      <c r="O9" s="385"/>
      <c r="P9" s="385"/>
      <c r="Q9" s="386"/>
      <c r="R9" s="228"/>
      <c r="S9" s="229"/>
      <c r="T9" s="229"/>
      <c r="U9" s="229"/>
      <c r="V9" s="229"/>
      <c r="W9" s="225"/>
      <c r="X9" s="225"/>
      <c r="Y9" s="225"/>
      <c r="Z9" s="225"/>
      <c r="AA9" s="225"/>
      <c r="AB9" s="225"/>
      <c r="AC9" s="372" t="s">
        <v>786</v>
      </c>
      <c r="AD9" s="373"/>
      <c r="AE9" s="373"/>
      <c r="AF9" s="374" t="s">
        <v>158</v>
      </c>
      <c r="AG9" s="374"/>
      <c r="AH9" s="374"/>
      <c r="AI9" s="374"/>
      <c r="AJ9" s="374"/>
      <c r="AK9" s="375"/>
      <c r="AL9" s="457"/>
      <c r="AM9" s="457"/>
      <c r="AN9" s="457"/>
      <c r="AO9" s="457"/>
      <c r="AP9" s="457"/>
      <c r="AQ9" s="458"/>
      <c r="AR9" s="498" t="s">
        <v>159</v>
      </c>
      <c r="AS9" s="397"/>
      <c r="AT9" s="397"/>
      <c r="AU9" s="397"/>
      <c r="AV9" s="397"/>
      <c r="AW9" s="397"/>
      <c r="AX9" s="225"/>
      <c r="AY9" s="225"/>
      <c r="AZ9" s="225"/>
    </row>
    <row r="10" spans="1:52" ht="17.45" customHeight="1" x14ac:dyDescent="0.4">
      <c r="A10" s="230"/>
      <c r="B10" s="419"/>
      <c r="C10" s="409"/>
      <c r="D10" s="409"/>
      <c r="E10" s="409"/>
      <c r="F10" s="409"/>
      <c r="G10" s="409"/>
      <c r="H10" s="409"/>
      <c r="I10" s="409"/>
      <c r="J10" s="409"/>
      <c r="K10" s="409"/>
      <c r="L10" s="410"/>
      <c r="M10" s="387"/>
      <c r="N10" s="388"/>
      <c r="O10" s="388"/>
      <c r="P10" s="388"/>
      <c r="Q10" s="389"/>
      <c r="R10" s="228"/>
      <c r="S10" s="229"/>
      <c r="T10" s="229"/>
      <c r="U10" s="229"/>
      <c r="V10" s="229"/>
      <c r="W10" s="225"/>
      <c r="X10" s="225"/>
      <c r="Y10" s="225"/>
      <c r="Z10" s="225"/>
      <c r="AA10" s="225"/>
      <c r="AB10" s="225"/>
      <c r="AC10" s="352"/>
      <c r="AD10" s="352"/>
      <c r="AE10" s="352"/>
      <c r="AF10" s="390">
        <f>R13</f>
        <v>0</v>
      </c>
      <c r="AG10" s="390"/>
      <c r="AH10" s="390"/>
      <c r="AI10" s="390"/>
      <c r="AJ10" s="390"/>
      <c r="AK10" s="391"/>
      <c r="AL10" s="457"/>
      <c r="AM10" s="457"/>
      <c r="AN10" s="457"/>
      <c r="AO10" s="457"/>
      <c r="AP10" s="457"/>
      <c r="AQ10" s="458"/>
      <c r="AR10" s="360">
        <f>計算用シート!B6-計算用シート!F4</f>
        <v>0</v>
      </c>
      <c r="AS10" s="361"/>
      <c r="AT10" s="361"/>
      <c r="AU10" s="361"/>
      <c r="AV10" s="361"/>
      <c r="AW10" s="361"/>
      <c r="AX10" s="229"/>
      <c r="AY10" s="225"/>
      <c r="AZ10" s="225"/>
    </row>
    <row r="11" spans="1:52" ht="17.45" customHeight="1" x14ac:dyDescent="0.4">
      <c r="A11" s="227"/>
      <c r="B11" s="419"/>
      <c r="C11" s="407"/>
      <c r="D11" s="407"/>
      <c r="E11" s="407"/>
      <c r="F11" s="407"/>
      <c r="G11" s="407"/>
      <c r="H11" s="407"/>
      <c r="I11" s="407"/>
      <c r="J11" s="407"/>
      <c r="K11" s="407"/>
      <c r="L11" s="408"/>
      <c r="M11" s="384"/>
      <c r="N11" s="385"/>
      <c r="O11" s="385"/>
      <c r="P11" s="385"/>
      <c r="Q11" s="386"/>
      <c r="R11" s="231"/>
      <c r="S11" s="229"/>
      <c r="T11" s="229"/>
      <c r="U11" s="229"/>
      <c r="V11" s="229"/>
      <c r="W11" s="225"/>
      <c r="X11" s="225"/>
      <c r="Y11" s="225"/>
      <c r="Z11" s="225"/>
      <c r="AA11" s="225"/>
      <c r="AB11" s="225"/>
      <c r="AC11" s="352"/>
      <c r="AD11" s="352"/>
      <c r="AE11" s="352"/>
      <c r="AF11" s="382"/>
      <c r="AG11" s="382"/>
      <c r="AH11" s="382"/>
      <c r="AI11" s="382"/>
      <c r="AJ11" s="382"/>
      <c r="AK11" s="383"/>
      <c r="AL11" s="496"/>
      <c r="AM11" s="496"/>
      <c r="AN11" s="496"/>
      <c r="AO11" s="496"/>
      <c r="AP11" s="496"/>
      <c r="AQ11" s="497"/>
      <c r="AR11" s="363"/>
      <c r="AS11" s="364"/>
      <c r="AT11" s="364"/>
      <c r="AU11" s="364"/>
      <c r="AV11" s="364"/>
      <c r="AW11" s="364"/>
      <c r="AX11" s="225"/>
      <c r="AY11" s="225"/>
      <c r="AZ11" s="225"/>
    </row>
    <row r="12" spans="1:52" ht="17.45" customHeight="1" x14ac:dyDescent="0.4">
      <c r="A12" s="227"/>
      <c r="B12" s="419"/>
      <c r="C12" s="409"/>
      <c r="D12" s="409"/>
      <c r="E12" s="409"/>
      <c r="F12" s="409"/>
      <c r="G12" s="409"/>
      <c r="H12" s="409"/>
      <c r="I12" s="409"/>
      <c r="J12" s="409"/>
      <c r="K12" s="409"/>
      <c r="L12" s="410"/>
      <c r="M12" s="387"/>
      <c r="N12" s="388"/>
      <c r="O12" s="388"/>
      <c r="P12" s="388"/>
      <c r="Q12" s="389"/>
      <c r="R12" s="392" t="s">
        <v>160</v>
      </c>
      <c r="S12" s="393"/>
      <c r="T12" s="393"/>
      <c r="U12" s="393"/>
      <c r="V12" s="393"/>
      <c r="W12" s="225"/>
      <c r="X12" s="225"/>
      <c r="Y12" s="225"/>
      <c r="Z12" s="225"/>
      <c r="AA12" s="225"/>
      <c r="AB12" s="225"/>
      <c r="AC12" s="446" t="s">
        <v>718</v>
      </c>
      <c r="AD12" s="524" t="s">
        <v>717</v>
      </c>
      <c r="AE12" s="525"/>
      <c r="AF12" s="394" t="s">
        <v>161</v>
      </c>
      <c r="AG12" s="394"/>
      <c r="AH12" s="394"/>
      <c r="AI12" s="394"/>
      <c r="AJ12" s="394"/>
      <c r="AK12" s="395"/>
      <c r="AL12" s="457"/>
      <c r="AM12" s="457"/>
      <c r="AN12" s="457"/>
      <c r="AO12" s="457"/>
      <c r="AP12" s="457"/>
      <c r="AQ12" s="458"/>
      <c r="AR12" s="466" t="s">
        <v>626</v>
      </c>
      <c r="AS12" s="467"/>
      <c r="AT12" s="467"/>
      <c r="AU12" s="467"/>
      <c r="AV12" s="467"/>
      <c r="AW12" s="467"/>
      <c r="AX12" s="225"/>
      <c r="AY12" s="225"/>
      <c r="AZ12" s="225"/>
    </row>
    <row r="13" spans="1:52" ht="17.45" customHeight="1" x14ac:dyDescent="0.4">
      <c r="A13" s="227"/>
      <c r="B13" s="419"/>
      <c r="C13" s="420"/>
      <c r="D13" s="420"/>
      <c r="E13" s="420"/>
      <c r="F13" s="420"/>
      <c r="G13" s="420"/>
      <c r="H13" s="420"/>
      <c r="I13" s="420"/>
      <c r="J13" s="420"/>
      <c r="K13" s="420"/>
      <c r="L13" s="421"/>
      <c r="M13" s="422"/>
      <c r="N13" s="385"/>
      <c r="O13" s="385"/>
      <c r="P13" s="385"/>
      <c r="Q13" s="423"/>
      <c r="R13" s="378">
        <f>SUM(M9:Q14)</f>
        <v>0</v>
      </c>
      <c r="S13" s="379"/>
      <c r="T13" s="379"/>
      <c r="U13" s="379"/>
      <c r="V13" s="379"/>
      <c r="W13" s="225"/>
      <c r="X13" s="225"/>
      <c r="Y13" s="225"/>
      <c r="Z13" s="225"/>
      <c r="AA13" s="225"/>
      <c r="AB13" s="229"/>
      <c r="AC13" s="447"/>
      <c r="AD13" s="520"/>
      <c r="AE13" s="443"/>
      <c r="AF13" s="356"/>
      <c r="AG13" s="356"/>
      <c r="AH13" s="356"/>
      <c r="AI13" s="356"/>
      <c r="AJ13" s="356"/>
      <c r="AK13" s="357"/>
      <c r="AL13" s="457"/>
      <c r="AM13" s="457"/>
      <c r="AN13" s="457"/>
      <c r="AO13" s="457"/>
      <c r="AP13" s="457"/>
      <c r="AQ13" s="458"/>
      <c r="AR13" s="484">
        <f>計算用シート!B20</f>
        <v>0</v>
      </c>
      <c r="AS13" s="484"/>
      <c r="AT13" s="484"/>
      <c r="AU13" s="484"/>
      <c r="AV13" s="484"/>
      <c r="AW13" s="485"/>
      <c r="AX13" s="225"/>
      <c r="AY13" s="225"/>
      <c r="AZ13" s="225"/>
    </row>
    <row r="14" spans="1:52" ht="17.45" customHeight="1" x14ac:dyDescent="0.4">
      <c r="A14" s="227"/>
      <c r="B14" s="419"/>
      <c r="C14" s="413"/>
      <c r="D14" s="413"/>
      <c r="E14" s="413"/>
      <c r="F14" s="413"/>
      <c r="G14" s="413"/>
      <c r="H14" s="413"/>
      <c r="I14" s="413"/>
      <c r="J14" s="413"/>
      <c r="K14" s="413"/>
      <c r="L14" s="414"/>
      <c r="M14" s="424"/>
      <c r="N14" s="425"/>
      <c r="O14" s="425"/>
      <c r="P14" s="425"/>
      <c r="Q14" s="426"/>
      <c r="R14" s="363"/>
      <c r="S14" s="364"/>
      <c r="T14" s="364"/>
      <c r="U14" s="364"/>
      <c r="V14" s="364"/>
      <c r="W14" s="225"/>
      <c r="X14" s="225"/>
      <c r="Y14" s="225"/>
      <c r="Z14" s="225"/>
      <c r="AA14" s="229"/>
      <c r="AB14" s="225"/>
      <c r="AC14" s="447"/>
      <c r="AD14" s="526"/>
      <c r="AE14" s="527"/>
      <c r="AF14" s="358"/>
      <c r="AG14" s="358"/>
      <c r="AH14" s="358"/>
      <c r="AI14" s="358"/>
      <c r="AJ14" s="358"/>
      <c r="AK14" s="359"/>
      <c r="AL14" s="457"/>
      <c r="AM14" s="457"/>
      <c r="AN14" s="457"/>
      <c r="AO14" s="457"/>
      <c r="AP14" s="457"/>
      <c r="AQ14" s="458"/>
      <c r="AR14" s="484"/>
      <c r="AS14" s="484"/>
      <c r="AT14" s="484"/>
      <c r="AU14" s="484"/>
      <c r="AV14" s="484"/>
      <c r="AW14" s="485"/>
      <c r="AX14" s="229"/>
      <c r="AY14" s="225"/>
      <c r="AZ14" s="225"/>
    </row>
    <row r="15" spans="1:52" ht="17.45" customHeight="1" x14ac:dyDescent="0.4">
      <c r="A15" s="227"/>
      <c r="B15" s="398" t="s">
        <v>711</v>
      </c>
      <c r="C15" s="401" t="s">
        <v>96</v>
      </c>
      <c r="D15" s="401"/>
      <c r="E15" s="401"/>
      <c r="F15" s="401"/>
      <c r="G15" s="402"/>
      <c r="H15" s="403" t="s">
        <v>97</v>
      </c>
      <c r="I15" s="401"/>
      <c r="J15" s="401"/>
      <c r="K15" s="401"/>
      <c r="L15" s="402"/>
      <c r="M15" s="404" t="s">
        <v>98</v>
      </c>
      <c r="N15" s="405"/>
      <c r="O15" s="405"/>
      <c r="P15" s="405"/>
      <c r="Q15" s="406"/>
      <c r="R15" s="403" t="s">
        <v>99</v>
      </c>
      <c r="S15" s="401"/>
      <c r="T15" s="401"/>
      <c r="U15" s="401"/>
      <c r="V15" s="401"/>
      <c r="W15" s="229"/>
      <c r="X15" s="229"/>
      <c r="Y15" s="229"/>
      <c r="Z15" s="229"/>
      <c r="AA15" s="229"/>
      <c r="AB15" s="225"/>
      <c r="AC15" s="447"/>
      <c r="AD15" s="520" t="s">
        <v>787</v>
      </c>
      <c r="AE15" s="443"/>
      <c r="AF15" s="474" t="s">
        <v>162</v>
      </c>
      <c r="AG15" s="374"/>
      <c r="AH15" s="374"/>
      <c r="AI15" s="374"/>
      <c r="AJ15" s="374"/>
      <c r="AK15" s="375"/>
      <c r="AL15" s="478" t="s">
        <v>99</v>
      </c>
      <c r="AM15" s="479"/>
      <c r="AN15" s="479"/>
      <c r="AO15" s="479"/>
      <c r="AP15" s="479"/>
      <c r="AQ15" s="480"/>
      <c r="AR15" s="490" t="s">
        <v>627</v>
      </c>
      <c r="AS15" s="491"/>
      <c r="AT15" s="491"/>
      <c r="AU15" s="491"/>
      <c r="AV15" s="491"/>
      <c r="AW15" s="491"/>
      <c r="AX15" s="225"/>
      <c r="AY15" s="225"/>
      <c r="AZ15" s="225"/>
    </row>
    <row r="16" spans="1:52" ht="17.45" customHeight="1" x14ac:dyDescent="0.4">
      <c r="A16" s="227"/>
      <c r="B16" s="399"/>
      <c r="C16" s="407"/>
      <c r="D16" s="407"/>
      <c r="E16" s="407"/>
      <c r="F16" s="407"/>
      <c r="G16" s="408"/>
      <c r="H16" s="411"/>
      <c r="I16" s="407"/>
      <c r="J16" s="407"/>
      <c r="K16" s="407"/>
      <c r="L16" s="408"/>
      <c r="M16" s="435"/>
      <c r="N16" s="436"/>
      <c r="O16" s="436"/>
      <c r="P16" s="436"/>
      <c r="Q16" s="437"/>
      <c r="R16" s="422"/>
      <c r="S16" s="385"/>
      <c r="T16" s="385"/>
      <c r="U16" s="385"/>
      <c r="V16" s="385"/>
      <c r="W16" s="229"/>
      <c r="X16" s="229"/>
      <c r="Y16" s="229"/>
      <c r="Z16" s="229"/>
      <c r="AA16" s="229"/>
      <c r="AB16" s="225"/>
      <c r="AC16" s="447"/>
      <c r="AD16" s="520"/>
      <c r="AE16" s="443"/>
      <c r="AF16" s="379">
        <f>SUM(M16:Q21)</f>
        <v>0</v>
      </c>
      <c r="AG16" s="379"/>
      <c r="AH16" s="379"/>
      <c r="AI16" s="379"/>
      <c r="AJ16" s="379"/>
      <c r="AK16" s="471"/>
      <c r="AL16" s="378">
        <f>SUM(R16:V21)</f>
        <v>0</v>
      </c>
      <c r="AM16" s="379"/>
      <c r="AN16" s="379"/>
      <c r="AO16" s="379"/>
      <c r="AP16" s="379"/>
      <c r="AQ16" s="471"/>
      <c r="AR16" s="492">
        <f>AF16-AL16</f>
        <v>0</v>
      </c>
      <c r="AS16" s="493"/>
      <c r="AT16" s="493"/>
      <c r="AU16" s="493"/>
      <c r="AV16" s="493"/>
      <c r="AW16" s="494"/>
      <c r="AX16" s="225"/>
      <c r="AY16" s="225"/>
      <c r="AZ16" s="225"/>
    </row>
    <row r="17" spans="1:52" ht="17.45" customHeight="1" x14ac:dyDescent="0.4">
      <c r="A17" s="233"/>
      <c r="B17" s="399"/>
      <c r="C17" s="409"/>
      <c r="D17" s="409"/>
      <c r="E17" s="409"/>
      <c r="F17" s="409"/>
      <c r="G17" s="410"/>
      <c r="H17" s="412"/>
      <c r="I17" s="409"/>
      <c r="J17" s="409"/>
      <c r="K17" s="409"/>
      <c r="L17" s="410"/>
      <c r="M17" s="507"/>
      <c r="N17" s="505"/>
      <c r="O17" s="505"/>
      <c r="P17" s="505"/>
      <c r="Q17" s="506"/>
      <c r="R17" s="507"/>
      <c r="S17" s="505"/>
      <c r="T17" s="505"/>
      <c r="U17" s="505"/>
      <c r="V17" s="505"/>
      <c r="W17" s="229"/>
      <c r="X17" s="229"/>
      <c r="Y17" s="229"/>
      <c r="Z17" s="229"/>
      <c r="AA17" s="229"/>
      <c r="AB17" s="225"/>
      <c r="AC17" s="447"/>
      <c r="AD17" s="520"/>
      <c r="AE17" s="443"/>
      <c r="AF17" s="472"/>
      <c r="AG17" s="472"/>
      <c r="AH17" s="472"/>
      <c r="AI17" s="472"/>
      <c r="AJ17" s="472"/>
      <c r="AK17" s="473"/>
      <c r="AL17" s="481"/>
      <c r="AM17" s="482"/>
      <c r="AN17" s="482"/>
      <c r="AO17" s="482"/>
      <c r="AP17" s="482"/>
      <c r="AQ17" s="483"/>
      <c r="AR17" s="495"/>
      <c r="AS17" s="484"/>
      <c r="AT17" s="484"/>
      <c r="AU17" s="484"/>
      <c r="AV17" s="484"/>
      <c r="AW17" s="485"/>
      <c r="AX17" s="225"/>
      <c r="AY17" s="225"/>
      <c r="AZ17" s="225"/>
    </row>
    <row r="18" spans="1:52" ht="17.45" customHeight="1" x14ac:dyDescent="0.4">
      <c r="A18" s="230"/>
      <c r="B18" s="399"/>
      <c r="C18" s="420"/>
      <c r="D18" s="420"/>
      <c r="E18" s="420"/>
      <c r="F18" s="420"/>
      <c r="G18" s="421"/>
      <c r="H18" s="433"/>
      <c r="I18" s="420"/>
      <c r="J18" s="420"/>
      <c r="K18" s="420"/>
      <c r="L18" s="421"/>
      <c r="M18" s="422"/>
      <c r="N18" s="385"/>
      <c r="O18" s="385"/>
      <c r="P18" s="385"/>
      <c r="Q18" s="423"/>
      <c r="R18" s="422"/>
      <c r="S18" s="385"/>
      <c r="T18" s="385"/>
      <c r="U18" s="385"/>
      <c r="V18" s="385"/>
      <c r="W18" s="229"/>
      <c r="X18" s="229"/>
      <c r="Y18" s="229"/>
      <c r="Z18" s="229"/>
      <c r="AA18" s="229"/>
      <c r="AB18" s="225"/>
      <c r="AC18" s="447"/>
      <c r="AD18" s="440" t="s">
        <v>713</v>
      </c>
      <c r="AE18" s="441"/>
      <c r="AF18" s="468" t="s">
        <v>162</v>
      </c>
      <c r="AG18" s="469"/>
      <c r="AH18" s="469"/>
      <c r="AI18" s="469"/>
      <c r="AJ18" s="469"/>
      <c r="AK18" s="470"/>
      <c r="AL18" s="478" t="s">
        <v>99</v>
      </c>
      <c r="AM18" s="479"/>
      <c r="AN18" s="479"/>
      <c r="AO18" s="479"/>
      <c r="AP18" s="479"/>
      <c r="AQ18" s="480"/>
      <c r="AR18" s="487" t="s">
        <v>628</v>
      </c>
      <c r="AS18" s="488"/>
      <c r="AT18" s="488"/>
      <c r="AU18" s="488"/>
      <c r="AV18" s="488"/>
      <c r="AW18" s="489"/>
      <c r="AX18" s="225"/>
      <c r="AY18" s="225"/>
      <c r="AZ18" s="225"/>
    </row>
    <row r="19" spans="1:52" ht="17.45" customHeight="1" x14ac:dyDescent="0.4">
      <c r="A19" s="227"/>
      <c r="B19" s="399"/>
      <c r="C19" s="501"/>
      <c r="D19" s="501"/>
      <c r="E19" s="501"/>
      <c r="F19" s="501"/>
      <c r="G19" s="502"/>
      <c r="H19" s="519"/>
      <c r="I19" s="501"/>
      <c r="J19" s="501"/>
      <c r="K19" s="501"/>
      <c r="L19" s="502"/>
      <c r="M19" s="427"/>
      <c r="N19" s="388"/>
      <c r="O19" s="388"/>
      <c r="P19" s="388"/>
      <c r="Q19" s="428"/>
      <c r="R19" s="427"/>
      <c r="S19" s="388"/>
      <c r="T19" s="388"/>
      <c r="U19" s="388"/>
      <c r="V19" s="389"/>
      <c r="W19" s="392" t="s">
        <v>679</v>
      </c>
      <c r="X19" s="393"/>
      <c r="Y19" s="393"/>
      <c r="Z19" s="393"/>
      <c r="AA19" s="393"/>
      <c r="AB19" s="225"/>
      <c r="AC19" s="447"/>
      <c r="AD19" s="442"/>
      <c r="AE19" s="443"/>
      <c r="AF19" s="360">
        <f>SUM(M23:Q28)</f>
        <v>0</v>
      </c>
      <c r="AG19" s="361"/>
      <c r="AH19" s="361"/>
      <c r="AI19" s="361"/>
      <c r="AJ19" s="361"/>
      <c r="AK19" s="362"/>
      <c r="AL19" s="475">
        <f>SUM(R23:V28)</f>
        <v>0</v>
      </c>
      <c r="AM19" s="361"/>
      <c r="AN19" s="361"/>
      <c r="AO19" s="361"/>
      <c r="AP19" s="361"/>
      <c r="AQ19" s="476"/>
      <c r="AR19" s="484">
        <f>AF19-AL19</f>
        <v>0</v>
      </c>
      <c r="AS19" s="484"/>
      <c r="AT19" s="484"/>
      <c r="AU19" s="484"/>
      <c r="AV19" s="484"/>
      <c r="AW19" s="485"/>
      <c r="AX19" s="225"/>
      <c r="AY19" s="225"/>
      <c r="AZ19" s="225"/>
    </row>
    <row r="20" spans="1:52" ht="17.45" customHeight="1" x14ac:dyDescent="0.4">
      <c r="A20" s="227"/>
      <c r="B20" s="399"/>
      <c r="C20" s="407"/>
      <c r="D20" s="407"/>
      <c r="E20" s="407"/>
      <c r="F20" s="407"/>
      <c r="G20" s="408"/>
      <c r="H20" s="411"/>
      <c r="I20" s="407"/>
      <c r="J20" s="407"/>
      <c r="K20" s="407"/>
      <c r="L20" s="408"/>
      <c r="M20" s="435"/>
      <c r="N20" s="436"/>
      <c r="O20" s="436"/>
      <c r="P20" s="436"/>
      <c r="Q20" s="437"/>
      <c r="R20" s="521"/>
      <c r="S20" s="436"/>
      <c r="T20" s="436"/>
      <c r="U20" s="436"/>
      <c r="V20" s="522"/>
      <c r="W20" s="438">
        <f>SUM(M16:Q21)-SUM(R16:V21)</f>
        <v>0</v>
      </c>
      <c r="X20" s="379"/>
      <c r="Y20" s="379"/>
      <c r="Z20" s="379"/>
      <c r="AA20" s="379"/>
      <c r="AB20" s="229"/>
      <c r="AC20" s="448"/>
      <c r="AD20" s="444"/>
      <c r="AE20" s="445"/>
      <c r="AF20" s="363"/>
      <c r="AG20" s="364"/>
      <c r="AH20" s="364"/>
      <c r="AI20" s="364"/>
      <c r="AJ20" s="364"/>
      <c r="AK20" s="365"/>
      <c r="AL20" s="439"/>
      <c r="AM20" s="364"/>
      <c r="AN20" s="364"/>
      <c r="AO20" s="364"/>
      <c r="AP20" s="364"/>
      <c r="AQ20" s="477"/>
      <c r="AR20" s="486"/>
      <c r="AS20" s="486"/>
      <c r="AT20" s="486"/>
      <c r="AU20" s="486"/>
      <c r="AV20" s="486"/>
      <c r="AW20" s="360"/>
      <c r="AX20" s="225"/>
      <c r="AY20" s="225"/>
      <c r="AZ20" s="225"/>
    </row>
    <row r="21" spans="1:52" ht="17.45" customHeight="1" x14ac:dyDescent="0.4">
      <c r="A21" s="227"/>
      <c r="B21" s="400"/>
      <c r="C21" s="413"/>
      <c r="D21" s="413"/>
      <c r="E21" s="413"/>
      <c r="F21" s="413"/>
      <c r="G21" s="414"/>
      <c r="H21" s="434"/>
      <c r="I21" s="413"/>
      <c r="J21" s="413"/>
      <c r="K21" s="413"/>
      <c r="L21" s="414"/>
      <c r="M21" s="507"/>
      <c r="N21" s="505"/>
      <c r="O21" s="505"/>
      <c r="P21" s="505"/>
      <c r="Q21" s="506"/>
      <c r="R21" s="504"/>
      <c r="S21" s="505"/>
      <c r="T21" s="505"/>
      <c r="U21" s="505"/>
      <c r="V21" s="523"/>
      <c r="W21" s="439"/>
      <c r="X21" s="364"/>
      <c r="Y21" s="364"/>
      <c r="Z21" s="364"/>
      <c r="AA21" s="364"/>
      <c r="AB21" s="229"/>
      <c r="AC21" s="372" t="s">
        <v>714</v>
      </c>
      <c r="AD21" s="373"/>
      <c r="AE21" s="373"/>
      <c r="AF21" s="354" t="s">
        <v>98</v>
      </c>
      <c r="AG21" s="354"/>
      <c r="AH21" s="354"/>
      <c r="AI21" s="354"/>
      <c r="AJ21" s="354"/>
      <c r="AK21" s="355"/>
      <c r="AL21" s="508" t="s">
        <v>99</v>
      </c>
      <c r="AM21" s="509"/>
      <c r="AN21" s="509"/>
      <c r="AO21" s="509"/>
      <c r="AP21" s="509"/>
      <c r="AQ21" s="518"/>
      <c r="AR21" s="333" t="s">
        <v>164</v>
      </c>
      <c r="AS21" s="334"/>
      <c r="AT21" s="334"/>
      <c r="AU21" s="334"/>
      <c r="AV21" s="334"/>
      <c r="AW21" s="335"/>
      <c r="AX21" s="229"/>
      <c r="AY21" s="225"/>
      <c r="AZ21" s="225"/>
    </row>
    <row r="22" spans="1:52" ht="17.45" customHeight="1" x14ac:dyDescent="0.4">
      <c r="A22" s="227"/>
      <c r="B22" s="419" t="s">
        <v>712</v>
      </c>
      <c r="C22" s="454" t="s">
        <v>96</v>
      </c>
      <c r="D22" s="454"/>
      <c r="E22" s="454"/>
      <c r="F22" s="454"/>
      <c r="G22" s="528"/>
      <c r="H22" s="453" t="s">
        <v>97</v>
      </c>
      <c r="I22" s="454"/>
      <c r="J22" s="454"/>
      <c r="K22" s="454"/>
      <c r="L22" s="528"/>
      <c r="M22" s="453" t="s">
        <v>98</v>
      </c>
      <c r="N22" s="454"/>
      <c r="O22" s="454"/>
      <c r="P22" s="454"/>
      <c r="Q22" s="528"/>
      <c r="R22" s="453" t="s">
        <v>99</v>
      </c>
      <c r="S22" s="454"/>
      <c r="T22" s="454"/>
      <c r="U22" s="454"/>
      <c r="V22" s="454"/>
      <c r="W22" s="229"/>
      <c r="X22" s="229"/>
      <c r="Y22" s="229"/>
      <c r="Z22" s="229"/>
      <c r="AA22" s="229"/>
      <c r="AB22" s="225"/>
      <c r="AC22" s="351"/>
      <c r="AD22" s="352"/>
      <c r="AE22" s="352"/>
      <c r="AF22" s="368"/>
      <c r="AG22" s="368"/>
      <c r="AH22" s="368"/>
      <c r="AI22" s="368"/>
      <c r="AJ22" s="368"/>
      <c r="AK22" s="369"/>
      <c r="AL22" s="422"/>
      <c r="AM22" s="385"/>
      <c r="AN22" s="385"/>
      <c r="AO22" s="385"/>
      <c r="AP22" s="385"/>
      <c r="AQ22" s="386"/>
      <c r="AR22" s="336"/>
      <c r="AS22" s="337"/>
      <c r="AT22" s="337"/>
      <c r="AU22" s="337"/>
      <c r="AV22" s="337"/>
      <c r="AW22" s="338"/>
      <c r="AX22" s="229"/>
      <c r="AY22" s="225"/>
      <c r="AZ22" s="225"/>
    </row>
    <row r="23" spans="1:52" ht="17.45" customHeight="1" x14ac:dyDescent="0.4">
      <c r="A23" s="227"/>
      <c r="B23" s="419"/>
      <c r="C23" s="413"/>
      <c r="D23" s="413"/>
      <c r="E23" s="413"/>
      <c r="F23" s="413"/>
      <c r="G23" s="414"/>
      <c r="H23" s="499"/>
      <c r="I23" s="413"/>
      <c r="J23" s="413"/>
      <c r="K23" s="413"/>
      <c r="L23" s="414"/>
      <c r="M23" s="503"/>
      <c r="N23" s="425"/>
      <c r="O23" s="425"/>
      <c r="P23" s="425"/>
      <c r="Q23" s="426"/>
      <c r="R23" s="424"/>
      <c r="S23" s="425"/>
      <c r="T23" s="425"/>
      <c r="U23" s="425"/>
      <c r="V23" s="425"/>
      <c r="W23" s="229"/>
      <c r="X23" s="229"/>
      <c r="Y23" s="229"/>
      <c r="Z23" s="229"/>
      <c r="AA23" s="229"/>
      <c r="AB23" s="225"/>
      <c r="AC23" s="352"/>
      <c r="AD23" s="352"/>
      <c r="AE23" s="352"/>
      <c r="AF23" s="511"/>
      <c r="AG23" s="511"/>
      <c r="AH23" s="511"/>
      <c r="AI23" s="511"/>
      <c r="AJ23" s="511"/>
      <c r="AK23" s="512"/>
      <c r="AL23" s="424"/>
      <c r="AM23" s="425"/>
      <c r="AN23" s="425"/>
      <c r="AO23" s="425"/>
      <c r="AP23" s="425"/>
      <c r="AQ23" s="426"/>
      <c r="AR23" s="339"/>
      <c r="AS23" s="340"/>
      <c r="AT23" s="340"/>
      <c r="AU23" s="340"/>
      <c r="AV23" s="340"/>
      <c r="AW23" s="341"/>
      <c r="AX23" s="229"/>
      <c r="AY23" s="225"/>
      <c r="AZ23" s="225"/>
    </row>
    <row r="24" spans="1:52" ht="17.45" customHeight="1" x14ac:dyDescent="0.4">
      <c r="A24" s="227"/>
      <c r="B24" s="419"/>
      <c r="C24" s="501"/>
      <c r="D24" s="501"/>
      <c r="E24" s="501"/>
      <c r="F24" s="501"/>
      <c r="G24" s="502"/>
      <c r="H24" s="500"/>
      <c r="I24" s="501"/>
      <c r="J24" s="501"/>
      <c r="K24" s="501"/>
      <c r="L24" s="502"/>
      <c r="M24" s="504"/>
      <c r="N24" s="505"/>
      <c r="O24" s="505"/>
      <c r="P24" s="505"/>
      <c r="Q24" s="506"/>
      <c r="R24" s="427"/>
      <c r="S24" s="388"/>
      <c r="T24" s="388"/>
      <c r="U24" s="388"/>
      <c r="V24" s="388"/>
      <c r="W24" s="229"/>
      <c r="X24" s="229"/>
      <c r="Y24" s="229"/>
      <c r="Z24" s="229"/>
      <c r="AA24" s="229"/>
      <c r="AB24" s="225"/>
      <c r="AC24" s="351" t="s">
        <v>715</v>
      </c>
      <c r="AD24" s="352"/>
      <c r="AE24" s="352"/>
      <c r="AF24" s="354" t="s">
        <v>98</v>
      </c>
      <c r="AG24" s="354"/>
      <c r="AH24" s="354"/>
      <c r="AI24" s="354"/>
      <c r="AJ24" s="354"/>
      <c r="AK24" s="355"/>
      <c r="AL24" s="508" t="s">
        <v>99</v>
      </c>
      <c r="AM24" s="509"/>
      <c r="AN24" s="509"/>
      <c r="AO24" s="509"/>
      <c r="AP24" s="509"/>
      <c r="AQ24" s="510"/>
      <c r="AR24" s="342">
        <f>IF(AX32=0,AX30,(AX32+AX29)*0.5+AX26)</f>
        <v>0</v>
      </c>
      <c r="AS24" s="342"/>
      <c r="AT24" s="342"/>
      <c r="AU24" s="342"/>
      <c r="AV24" s="342"/>
      <c r="AW24" s="343"/>
      <c r="AX24" s="229"/>
      <c r="AY24" s="225"/>
      <c r="AZ24" s="225"/>
    </row>
    <row r="25" spans="1:52" ht="17.45" customHeight="1" x14ac:dyDescent="0.4">
      <c r="A25" s="227"/>
      <c r="B25" s="419"/>
      <c r="C25" s="407"/>
      <c r="D25" s="407"/>
      <c r="E25" s="407"/>
      <c r="F25" s="407"/>
      <c r="G25" s="408"/>
      <c r="H25" s="411"/>
      <c r="I25" s="407"/>
      <c r="J25" s="407"/>
      <c r="K25" s="407"/>
      <c r="L25" s="408"/>
      <c r="M25" s="422"/>
      <c r="N25" s="385"/>
      <c r="O25" s="385"/>
      <c r="P25" s="385"/>
      <c r="Q25" s="423"/>
      <c r="R25" s="422"/>
      <c r="S25" s="385"/>
      <c r="T25" s="385"/>
      <c r="U25" s="385"/>
      <c r="V25" s="385"/>
      <c r="W25" s="229"/>
      <c r="X25" s="229"/>
      <c r="Y25" s="229"/>
      <c r="Z25" s="229"/>
      <c r="AA25" s="229"/>
      <c r="AB25" s="234"/>
      <c r="AC25" s="351"/>
      <c r="AD25" s="352"/>
      <c r="AE25" s="352"/>
      <c r="AF25" s="368"/>
      <c r="AG25" s="368"/>
      <c r="AH25" s="368"/>
      <c r="AI25" s="368"/>
      <c r="AJ25" s="368"/>
      <c r="AK25" s="369"/>
      <c r="AL25" s="513"/>
      <c r="AM25" s="368"/>
      <c r="AN25" s="368"/>
      <c r="AO25" s="368"/>
      <c r="AP25" s="368"/>
      <c r="AQ25" s="369"/>
      <c r="AR25" s="342"/>
      <c r="AS25" s="342"/>
      <c r="AT25" s="342"/>
      <c r="AU25" s="342"/>
      <c r="AV25" s="342"/>
      <c r="AW25" s="343"/>
      <c r="AX25" s="195">
        <f>IF(AF22-AL22&lt;500000,AF22-AL22,500000)</f>
        <v>0</v>
      </c>
      <c r="AY25" s="225"/>
      <c r="AZ25" s="225"/>
    </row>
    <row r="26" spans="1:52" ht="17.45" customHeight="1" x14ac:dyDescent="0.4">
      <c r="A26" s="230"/>
      <c r="B26" s="419"/>
      <c r="C26" s="501"/>
      <c r="D26" s="501"/>
      <c r="E26" s="501"/>
      <c r="F26" s="501"/>
      <c r="G26" s="502"/>
      <c r="H26" s="519"/>
      <c r="I26" s="501"/>
      <c r="J26" s="501"/>
      <c r="K26" s="501"/>
      <c r="L26" s="502"/>
      <c r="M26" s="507"/>
      <c r="N26" s="505"/>
      <c r="O26" s="505"/>
      <c r="P26" s="505"/>
      <c r="Q26" s="506"/>
      <c r="R26" s="427"/>
      <c r="S26" s="388"/>
      <c r="T26" s="388"/>
      <c r="U26" s="388"/>
      <c r="V26" s="389"/>
      <c r="W26" s="392" t="s">
        <v>163</v>
      </c>
      <c r="X26" s="393"/>
      <c r="Y26" s="393"/>
      <c r="Z26" s="393"/>
      <c r="AA26" s="393"/>
      <c r="AB26" s="234"/>
      <c r="AC26" s="352"/>
      <c r="AD26" s="352"/>
      <c r="AE26" s="352"/>
      <c r="AF26" s="511"/>
      <c r="AG26" s="511"/>
      <c r="AH26" s="511"/>
      <c r="AI26" s="511"/>
      <c r="AJ26" s="511"/>
      <c r="AK26" s="512"/>
      <c r="AL26" s="514"/>
      <c r="AM26" s="511"/>
      <c r="AN26" s="511"/>
      <c r="AO26" s="511"/>
      <c r="AP26" s="511"/>
      <c r="AQ26" s="512"/>
      <c r="AR26" s="342"/>
      <c r="AS26" s="342"/>
      <c r="AT26" s="342"/>
      <c r="AU26" s="342"/>
      <c r="AV26" s="342"/>
      <c r="AW26" s="343"/>
      <c r="AX26" s="235">
        <f>AF22-AL22-AX25</f>
        <v>0</v>
      </c>
      <c r="AY26" s="225"/>
      <c r="AZ26" s="225"/>
    </row>
    <row r="27" spans="1:52" ht="17.45" customHeight="1" x14ac:dyDescent="0.4">
      <c r="A27" s="230"/>
      <c r="B27" s="419"/>
      <c r="C27" s="407"/>
      <c r="D27" s="407"/>
      <c r="E27" s="407"/>
      <c r="F27" s="407"/>
      <c r="G27" s="408"/>
      <c r="H27" s="411"/>
      <c r="I27" s="407"/>
      <c r="J27" s="407"/>
      <c r="K27" s="407"/>
      <c r="L27" s="408"/>
      <c r="M27" s="422"/>
      <c r="N27" s="385"/>
      <c r="O27" s="385"/>
      <c r="P27" s="385"/>
      <c r="Q27" s="423"/>
      <c r="R27" s="422"/>
      <c r="S27" s="385"/>
      <c r="T27" s="385"/>
      <c r="U27" s="385"/>
      <c r="V27" s="423"/>
      <c r="W27" s="360">
        <f>SUM(M23:Q28)-SUM(R23:V28)</f>
        <v>0</v>
      </c>
      <c r="X27" s="361"/>
      <c r="Y27" s="361"/>
      <c r="Z27" s="361"/>
      <c r="AA27" s="361"/>
      <c r="AB27" s="225"/>
      <c r="AC27" s="372" t="s">
        <v>716</v>
      </c>
      <c r="AD27" s="373"/>
      <c r="AE27" s="373"/>
      <c r="AF27" s="354" t="s">
        <v>98</v>
      </c>
      <c r="AG27" s="354"/>
      <c r="AH27" s="354"/>
      <c r="AI27" s="354"/>
      <c r="AJ27" s="354"/>
      <c r="AK27" s="355"/>
      <c r="AL27" s="515" t="s">
        <v>99</v>
      </c>
      <c r="AM27" s="354"/>
      <c r="AN27" s="354"/>
      <c r="AO27" s="354"/>
      <c r="AP27" s="354"/>
      <c r="AQ27" s="355"/>
      <c r="AR27" s="342"/>
      <c r="AS27" s="342"/>
      <c r="AT27" s="342"/>
      <c r="AU27" s="342"/>
      <c r="AV27" s="342"/>
      <c r="AW27" s="343"/>
      <c r="AX27" s="195"/>
      <c r="AY27" s="225"/>
      <c r="AZ27" s="225"/>
    </row>
    <row r="28" spans="1:52" ht="22.15" customHeight="1" x14ac:dyDescent="0.4">
      <c r="A28" s="230"/>
      <c r="B28" s="419"/>
      <c r="C28" s="413"/>
      <c r="D28" s="413"/>
      <c r="E28" s="413"/>
      <c r="F28" s="413"/>
      <c r="G28" s="414"/>
      <c r="H28" s="434"/>
      <c r="I28" s="413"/>
      <c r="J28" s="413"/>
      <c r="K28" s="413"/>
      <c r="L28" s="414"/>
      <c r="M28" s="424"/>
      <c r="N28" s="425"/>
      <c r="O28" s="425"/>
      <c r="P28" s="425"/>
      <c r="Q28" s="426"/>
      <c r="R28" s="424"/>
      <c r="S28" s="425"/>
      <c r="T28" s="425"/>
      <c r="U28" s="425"/>
      <c r="V28" s="426"/>
      <c r="W28" s="363"/>
      <c r="X28" s="364"/>
      <c r="Y28" s="364"/>
      <c r="Z28" s="364"/>
      <c r="AA28" s="364"/>
      <c r="AB28" s="225"/>
      <c r="AC28" s="352"/>
      <c r="AD28" s="352"/>
      <c r="AE28" s="352"/>
      <c r="AF28" s="368"/>
      <c r="AG28" s="368"/>
      <c r="AH28" s="368"/>
      <c r="AI28" s="368"/>
      <c r="AJ28" s="368"/>
      <c r="AK28" s="369"/>
      <c r="AL28" s="435"/>
      <c r="AM28" s="436"/>
      <c r="AN28" s="436"/>
      <c r="AO28" s="436"/>
      <c r="AP28" s="436"/>
      <c r="AQ28" s="437"/>
      <c r="AR28" s="342"/>
      <c r="AS28" s="342"/>
      <c r="AT28" s="342"/>
      <c r="AU28" s="342"/>
      <c r="AV28" s="342"/>
      <c r="AW28" s="343"/>
      <c r="AX28" s="236">
        <f>IF(AF25-AL25&lt;500000-AX25,AF25-AL25,500000-AX25)</f>
        <v>0</v>
      </c>
      <c r="AY28" s="225"/>
      <c r="AZ28" s="225"/>
    </row>
    <row r="29" spans="1:52" ht="22.15" customHeight="1" x14ac:dyDescent="0.4">
      <c r="A29" s="225"/>
      <c r="B29" s="225"/>
      <c r="C29" s="234"/>
      <c r="D29" s="225"/>
      <c r="E29" s="234"/>
      <c r="F29" s="234"/>
      <c r="G29" s="234"/>
      <c r="H29" s="234"/>
      <c r="I29" s="234"/>
      <c r="J29" s="234"/>
      <c r="K29" s="234"/>
      <c r="L29" s="234"/>
      <c r="M29" s="234"/>
      <c r="N29" s="234"/>
      <c r="O29" s="234"/>
      <c r="P29" s="234"/>
      <c r="Q29" s="234"/>
      <c r="R29" s="234"/>
      <c r="S29" s="234"/>
      <c r="T29" s="234"/>
      <c r="U29" s="234"/>
      <c r="V29" s="234"/>
      <c r="W29" s="225"/>
      <c r="X29" s="225"/>
      <c r="Y29" s="225"/>
      <c r="Z29" s="225"/>
      <c r="AA29" s="225"/>
      <c r="AB29" s="225"/>
      <c r="AC29" s="352"/>
      <c r="AD29" s="352"/>
      <c r="AE29" s="352"/>
      <c r="AF29" s="370"/>
      <c r="AG29" s="370"/>
      <c r="AH29" s="370"/>
      <c r="AI29" s="370"/>
      <c r="AJ29" s="370"/>
      <c r="AK29" s="371"/>
      <c r="AL29" s="424"/>
      <c r="AM29" s="425"/>
      <c r="AN29" s="425"/>
      <c r="AO29" s="425"/>
      <c r="AP29" s="425"/>
      <c r="AQ29" s="426"/>
      <c r="AR29" s="344"/>
      <c r="AS29" s="344"/>
      <c r="AT29" s="344"/>
      <c r="AU29" s="344"/>
      <c r="AV29" s="344"/>
      <c r="AW29" s="345"/>
      <c r="AX29" s="237">
        <f>AF25-AL25-AX28</f>
        <v>0</v>
      </c>
      <c r="AY29" s="225"/>
      <c r="AZ29" s="225"/>
    </row>
    <row r="30" spans="1:52" ht="22.15" customHeight="1" x14ac:dyDescent="0.4">
      <c r="A30" s="225"/>
      <c r="B30" s="225"/>
      <c r="C30" s="225"/>
      <c r="D30" s="225"/>
      <c r="E30" s="225"/>
      <c r="F30" s="225"/>
      <c r="G30" s="225"/>
      <c r="H30" s="225"/>
      <c r="I30" s="225"/>
      <c r="J30" s="225"/>
      <c r="K30" s="225"/>
      <c r="L30" s="225"/>
      <c r="M30" s="225"/>
      <c r="N30" s="225"/>
      <c r="O30" s="225"/>
      <c r="P30" s="225"/>
      <c r="Q30" s="238"/>
      <c r="R30" s="225"/>
      <c r="S30" s="225"/>
      <c r="T30" s="225"/>
      <c r="U30" s="225"/>
      <c r="V30" s="225"/>
      <c r="W30" s="195"/>
      <c r="X30" s="239"/>
      <c r="Y30" s="234"/>
      <c r="Z30" s="234"/>
      <c r="AA30" s="234"/>
      <c r="AB30" s="225"/>
      <c r="AC30" s="234"/>
      <c r="AD30" s="234"/>
      <c r="AE30" s="234"/>
      <c r="AF30" s="240"/>
      <c r="AG30" s="240"/>
      <c r="AH30" s="240"/>
      <c r="AI30" s="240"/>
      <c r="AJ30" s="240"/>
      <c r="AK30" s="240"/>
      <c r="AL30" s="240"/>
      <c r="AM30" s="240"/>
      <c r="AN30" s="240"/>
      <c r="AO30" s="240"/>
      <c r="AP30" s="240"/>
      <c r="AQ30" s="240"/>
      <c r="AR30" s="240"/>
      <c r="AS30" s="241"/>
      <c r="AT30" s="241"/>
      <c r="AU30" s="241"/>
      <c r="AV30" s="241"/>
      <c r="AW30" s="241"/>
      <c r="AX30" s="195">
        <f>AX29*0.5+AX26</f>
        <v>0</v>
      </c>
      <c r="AY30" s="225"/>
      <c r="AZ30" s="225"/>
    </row>
    <row r="31" spans="1:52" ht="22.15" customHeight="1" x14ac:dyDescent="0.4">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39"/>
      <c r="Z31" s="234"/>
      <c r="AA31" s="234"/>
      <c r="AB31" s="225"/>
      <c r="AC31" s="234"/>
      <c r="AD31" s="234"/>
      <c r="AE31" s="234"/>
      <c r="AF31" s="234"/>
      <c r="AG31" s="234"/>
      <c r="AH31" s="234"/>
      <c r="AI31" s="234"/>
      <c r="AJ31" s="234"/>
      <c r="AK31" s="234"/>
      <c r="AL31" s="234"/>
      <c r="AM31" s="234"/>
      <c r="AN31" s="234"/>
      <c r="AO31" s="234"/>
      <c r="AP31" s="234"/>
      <c r="AQ31" s="234"/>
      <c r="AR31" s="234"/>
      <c r="AS31" s="234"/>
      <c r="AT31" s="225"/>
      <c r="AU31" s="225"/>
      <c r="AV31" s="225"/>
      <c r="AW31" s="225"/>
      <c r="AX31" s="195">
        <f>IF(AF28-AL28&lt;500000,AF28-AL28,500000)</f>
        <v>0</v>
      </c>
      <c r="AY31" s="225"/>
      <c r="AZ31" s="225"/>
    </row>
    <row r="32" spans="1:52" ht="22.15" customHeight="1" x14ac:dyDescent="0.4">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37">
        <f>AF28-AL28-AX31</f>
        <v>0</v>
      </c>
      <c r="AY32" s="225"/>
      <c r="AZ32" s="225"/>
    </row>
    <row r="33" spans="1:52" ht="22.5" customHeight="1" x14ac:dyDescent="0.4">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195"/>
      <c r="AY33" s="225"/>
      <c r="AZ33" s="225"/>
    </row>
    <row r="34" spans="1:52" ht="22.15" customHeight="1" x14ac:dyDescent="0.4">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row>
  </sheetData>
  <sheetProtection sheet="1" selectLockedCells="1"/>
  <mergeCells count="122">
    <mergeCell ref="B1:AG2"/>
    <mergeCell ref="AL21:AQ21"/>
    <mergeCell ref="W26:AA26"/>
    <mergeCell ref="AF22:AK23"/>
    <mergeCell ref="AL22:AQ23"/>
    <mergeCell ref="AC21:AE23"/>
    <mergeCell ref="AF21:AK21"/>
    <mergeCell ref="M16:Q17"/>
    <mergeCell ref="R16:V17"/>
    <mergeCell ref="C18:G19"/>
    <mergeCell ref="H18:L19"/>
    <mergeCell ref="M18:Q19"/>
    <mergeCell ref="R18:V19"/>
    <mergeCell ref="AD15:AE17"/>
    <mergeCell ref="H20:L21"/>
    <mergeCell ref="M20:Q21"/>
    <mergeCell ref="R20:V21"/>
    <mergeCell ref="AD12:AE14"/>
    <mergeCell ref="B22:B28"/>
    <mergeCell ref="C22:G22"/>
    <mergeCell ref="H22:L22"/>
    <mergeCell ref="M22:Q22"/>
    <mergeCell ref="C25:G26"/>
    <mergeCell ref="H25:L26"/>
    <mergeCell ref="AF24:AK24"/>
    <mergeCell ref="AL24:AQ24"/>
    <mergeCell ref="AF25:AK26"/>
    <mergeCell ref="AL25:AQ26"/>
    <mergeCell ref="AF27:AK27"/>
    <mergeCell ref="AL27:AQ27"/>
    <mergeCell ref="AC24:AE26"/>
    <mergeCell ref="AC27:AE29"/>
    <mergeCell ref="AF28:AK29"/>
    <mergeCell ref="AL28:AQ29"/>
    <mergeCell ref="C27:G28"/>
    <mergeCell ref="H27:L28"/>
    <mergeCell ref="H23:L24"/>
    <mergeCell ref="M23:Q24"/>
    <mergeCell ref="R23:V24"/>
    <mergeCell ref="M27:Q28"/>
    <mergeCell ref="R27:V28"/>
    <mergeCell ref="W27:AA28"/>
    <mergeCell ref="C23:G24"/>
    <mergeCell ref="M25:Q26"/>
    <mergeCell ref="R25:V26"/>
    <mergeCell ref="AR4:AW5"/>
    <mergeCell ref="AR12:AW12"/>
    <mergeCell ref="AL12:AQ14"/>
    <mergeCell ref="AF18:AK18"/>
    <mergeCell ref="AF16:AK17"/>
    <mergeCell ref="AF15:AK15"/>
    <mergeCell ref="AL19:AQ20"/>
    <mergeCell ref="AL18:AQ18"/>
    <mergeCell ref="AL15:AQ15"/>
    <mergeCell ref="AL16:AQ17"/>
    <mergeCell ref="AR13:AW14"/>
    <mergeCell ref="AR10:AW11"/>
    <mergeCell ref="AR19:AW20"/>
    <mergeCell ref="AF6:AK6"/>
    <mergeCell ref="AR18:AW18"/>
    <mergeCell ref="AR15:AW15"/>
    <mergeCell ref="AR16:AW17"/>
    <mergeCell ref="AL9:AQ11"/>
    <mergeCell ref="AR9:AW9"/>
    <mergeCell ref="C3:G3"/>
    <mergeCell ref="W20:AA21"/>
    <mergeCell ref="AD18:AE20"/>
    <mergeCell ref="AC12:AC20"/>
    <mergeCell ref="W19:AA19"/>
    <mergeCell ref="C4:G5"/>
    <mergeCell ref="R22:V22"/>
    <mergeCell ref="AL3:AQ5"/>
    <mergeCell ref="AL6:AQ6"/>
    <mergeCell ref="AL7:AQ8"/>
    <mergeCell ref="B15:B21"/>
    <mergeCell ref="C15:G15"/>
    <mergeCell ref="H15:L15"/>
    <mergeCell ref="M15:Q15"/>
    <mergeCell ref="R15:V15"/>
    <mergeCell ref="C16:G17"/>
    <mergeCell ref="H16:L17"/>
    <mergeCell ref="C20:G21"/>
    <mergeCell ref="B3:B7"/>
    <mergeCell ref="B8:B14"/>
    <mergeCell ref="C8:L8"/>
    <mergeCell ref="M8:Q8"/>
    <mergeCell ref="C13:L14"/>
    <mergeCell ref="M13:Q14"/>
    <mergeCell ref="R13:V14"/>
    <mergeCell ref="H4:L5"/>
    <mergeCell ref="M4:Q5"/>
    <mergeCell ref="R4:V5"/>
    <mergeCell ref="C9:L10"/>
    <mergeCell ref="C6:G7"/>
    <mergeCell ref="H6:L7"/>
    <mergeCell ref="M6:Q7"/>
    <mergeCell ref="R6:V7"/>
    <mergeCell ref="C11:L12"/>
    <mergeCell ref="AR21:AW23"/>
    <mergeCell ref="AR24:AW29"/>
    <mergeCell ref="H3:L3"/>
    <mergeCell ref="M3:Q3"/>
    <mergeCell ref="R3:V3"/>
    <mergeCell ref="AC3:AE5"/>
    <mergeCell ref="AF3:AK3"/>
    <mergeCell ref="AF13:AK14"/>
    <mergeCell ref="AF19:AK20"/>
    <mergeCell ref="W5:AA5"/>
    <mergeCell ref="AF4:AK5"/>
    <mergeCell ref="AC9:AE11"/>
    <mergeCell ref="AF9:AK9"/>
    <mergeCell ref="AR3:AW3"/>
    <mergeCell ref="W6:AA7"/>
    <mergeCell ref="AF7:AK8"/>
    <mergeCell ref="M9:Q10"/>
    <mergeCell ref="AF10:AK11"/>
    <mergeCell ref="AC6:AE8"/>
    <mergeCell ref="M11:Q12"/>
    <mergeCell ref="R12:V12"/>
    <mergeCell ref="AF12:AK12"/>
    <mergeCell ref="AR6:AW6"/>
    <mergeCell ref="AR7:AW8"/>
  </mergeCells>
  <phoneticPr fontId="1"/>
  <dataValidations count="1">
    <dataValidation type="list" allowBlank="1" showInputMessage="1" showErrorMessage="1" sqref="C4:G7" xr:uid="{00000000-0002-0000-0200-000000000000}">
      <formula1>"株式,投信,外貨,無し"</formula1>
    </dataValidation>
  </dataValidations>
  <printOptions horizontalCentered="1" verticalCentered="1"/>
  <pageMargins left="0.23622047244094491" right="0.23622047244094491" top="0.35433070866141736" bottom="0.35433070866141736" header="0.31496062992125984" footer="0.31496062992125984"/>
  <pageSetup paperSize="9" scale="70" orientation="landscape" r:id="rId1"/>
  <colBreaks count="1" manualBreakCount="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M120"/>
  <sheetViews>
    <sheetView zoomScale="90" zoomScaleNormal="90" workbookViewId="0">
      <selection activeCell="D2" sqref="D2:I2"/>
    </sheetView>
  </sheetViews>
  <sheetFormatPr defaultRowHeight="18.2" customHeight="1" x14ac:dyDescent="0.4"/>
  <cols>
    <col min="1" max="1" width="3.5" style="12" customWidth="1"/>
    <col min="2" max="9" width="3.5" customWidth="1"/>
    <col min="10" max="10" width="3.625" bestFit="1" customWidth="1"/>
    <col min="11" max="11" width="5" hidden="1" customWidth="1"/>
    <col min="12" max="49" width="3.5" customWidth="1"/>
    <col min="50" max="67" width="3.5" style="12" customWidth="1"/>
    <col min="68" max="68" width="9" style="12" bestFit="1" customWidth="1"/>
    <col min="69" max="69" width="7.125" style="12" bestFit="1" customWidth="1"/>
    <col min="70" max="70" width="9" style="12" bestFit="1" customWidth="1"/>
    <col min="71" max="89" width="3.5" style="12" customWidth="1"/>
    <col min="90" max="91" width="9" style="12"/>
  </cols>
  <sheetData>
    <row r="1" spans="1:91" s="12" customFormat="1" ht="18.2" customHeight="1" thickBot="1" x14ac:dyDescent="0.45"/>
    <row r="2" spans="1:91" ht="18.2" customHeight="1" x14ac:dyDescent="0.4">
      <c r="B2" s="606" t="s">
        <v>166</v>
      </c>
      <c r="C2" s="607"/>
      <c r="D2" s="608"/>
      <c r="E2" s="608"/>
      <c r="F2" s="608"/>
      <c r="G2" s="608"/>
      <c r="H2" s="608"/>
      <c r="I2" s="608"/>
      <c r="J2" s="607" t="s">
        <v>167</v>
      </c>
      <c r="K2" s="607"/>
      <c r="L2" s="607"/>
      <c r="M2" s="607"/>
      <c r="N2" s="607"/>
      <c r="O2" s="608"/>
      <c r="P2" s="608"/>
      <c r="Q2" s="608"/>
      <c r="R2" s="608"/>
      <c r="S2" s="608"/>
      <c r="T2" s="608"/>
      <c r="U2" s="608"/>
      <c r="V2" s="609"/>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91" ht="18.2" customHeight="1" thickBot="1" x14ac:dyDescent="0.45">
      <c r="B3" s="610" t="s">
        <v>168</v>
      </c>
      <c r="C3" s="611"/>
      <c r="D3" s="612"/>
      <c r="E3" s="612"/>
      <c r="F3" s="612"/>
      <c r="G3" s="612"/>
      <c r="H3" s="612"/>
      <c r="I3" s="612"/>
      <c r="J3" s="611" t="s">
        <v>169</v>
      </c>
      <c r="K3" s="611"/>
      <c r="L3" s="611"/>
      <c r="M3" s="611"/>
      <c r="N3" s="611"/>
      <c r="O3" s="612"/>
      <c r="P3" s="612"/>
      <c r="Q3" s="612"/>
      <c r="R3" s="612"/>
      <c r="S3" s="612"/>
      <c r="T3" s="612"/>
      <c r="U3" s="612"/>
      <c r="V3" s="613"/>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4" spans="1:91" s="12" customFormat="1" ht="18.2" customHeight="1" x14ac:dyDescent="0.4">
      <c r="AY4" s="23"/>
      <c r="AZ4" s="23"/>
      <c r="BA4" s="23"/>
      <c r="BB4" s="23"/>
    </row>
    <row r="5" spans="1:91" s="12" customFormat="1" ht="18.2" customHeight="1" x14ac:dyDescent="0.4">
      <c r="B5" s="12" t="s">
        <v>170</v>
      </c>
      <c r="W5" s="12" t="s">
        <v>171</v>
      </c>
    </row>
    <row r="6" spans="1:91" s="25" customFormat="1" ht="18.2" customHeight="1" x14ac:dyDescent="0.4">
      <c r="A6" s="24"/>
      <c r="B6" s="541" t="s">
        <v>172</v>
      </c>
      <c r="C6" s="541"/>
      <c r="D6" s="541"/>
      <c r="E6" s="541"/>
      <c r="F6" s="541"/>
      <c r="G6" s="541" t="s">
        <v>173</v>
      </c>
      <c r="H6" s="541"/>
      <c r="I6" s="541"/>
      <c r="J6" s="541"/>
      <c r="K6" s="541"/>
      <c r="L6" s="541"/>
      <c r="M6" s="541"/>
      <c r="N6" s="541"/>
      <c r="O6" s="541"/>
      <c r="P6" s="541" t="s">
        <v>174</v>
      </c>
      <c r="Q6" s="541"/>
      <c r="R6" s="541"/>
      <c r="S6" s="541"/>
      <c r="T6" s="541"/>
      <c r="U6" s="24"/>
      <c r="V6" s="24"/>
      <c r="W6" s="541" t="s">
        <v>175</v>
      </c>
      <c r="X6" s="541"/>
      <c r="Y6" s="541"/>
      <c r="Z6" s="541"/>
      <c r="AA6" s="541"/>
      <c r="AB6" s="541" t="s">
        <v>173</v>
      </c>
      <c r="AC6" s="541"/>
      <c r="AD6" s="541"/>
      <c r="AE6" s="541"/>
      <c r="AF6" s="541"/>
      <c r="AG6" s="541"/>
      <c r="AH6" s="541"/>
      <c r="AI6" s="541"/>
      <c r="AJ6" s="541" t="s">
        <v>174</v>
      </c>
      <c r="AK6" s="541"/>
      <c r="AL6" s="541"/>
      <c r="AM6" s="541"/>
      <c r="AN6" s="541"/>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12"/>
      <c r="BP6" s="24"/>
      <c r="BQ6" s="24"/>
      <c r="BR6" s="24"/>
      <c r="BS6" s="24"/>
      <c r="BT6" s="24"/>
      <c r="BU6" s="24"/>
      <c r="BV6" s="24"/>
      <c r="BW6" s="24"/>
      <c r="BX6" s="24"/>
      <c r="BY6" s="24"/>
      <c r="BZ6" s="24"/>
      <c r="CA6" s="24"/>
      <c r="CB6" s="24"/>
      <c r="CC6" s="24"/>
      <c r="CD6" s="24"/>
      <c r="CE6" s="24"/>
      <c r="CF6" s="24"/>
      <c r="CG6" s="24"/>
      <c r="CH6" s="24"/>
      <c r="CI6" s="24"/>
      <c r="CJ6" s="24"/>
      <c r="CK6" s="24"/>
      <c r="CL6" s="24"/>
      <c r="CM6" s="24"/>
    </row>
    <row r="7" spans="1:91" ht="18.2" customHeight="1" x14ac:dyDescent="0.4">
      <c r="B7" s="604" t="s">
        <v>176</v>
      </c>
      <c r="C7" s="604"/>
      <c r="D7" s="604"/>
      <c r="E7" s="604"/>
      <c r="F7" s="604"/>
      <c r="G7" s="604" t="s">
        <v>177</v>
      </c>
      <c r="H7" s="604"/>
      <c r="I7" s="604"/>
      <c r="J7" s="604"/>
      <c r="K7" s="604"/>
      <c r="L7" s="604"/>
      <c r="M7" s="604"/>
      <c r="N7" s="604"/>
      <c r="O7" s="604"/>
      <c r="P7" s="605">
        <v>3500000</v>
      </c>
      <c r="Q7" s="605"/>
      <c r="R7" s="605"/>
      <c r="S7" s="605"/>
      <c r="T7" s="605"/>
      <c r="U7" s="12"/>
      <c r="V7" s="12"/>
      <c r="W7" s="604" t="s">
        <v>178</v>
      </c>
      <c r="X7" s="604"/>
      <c r="Y7" s="604"/>
      <c r="Z7" s="604"/>
      <c r="AA7" s="604"/>
      <c r="AB7" s="604" t="s">
        <v>179</v>
      </c>
      <c r="AC7" s="604"/>
      <c r="AD7" s="604"/>
      <c r="AE7" s="604"/>
      <c r="AF7" s="604"/>
      <c r="AG7" s="604"/>
      <c r="AH7" s="604"/>
      <c r="AI7" s="604"/>
      <c r="AJ7" s="605">
        <v>2000000</v>
      </c>
      <c r="AK7" s="605"/>
      <c r="AL7" s="605"/>
      <c r="AM7" s="605"/>
      <c r="AN7" s="605"/>
      <c r="AO7" s="12"/>
      <c r="AP7" s="12"/>
      <c r="AQ7" s="12"/>
      <c r="AR7" s="12"/>
      <c r="AS7" s="12"/>
      <c r="AT7" s="12"/>
      <c r="AU7" s="12"/>
      <c r="AV7" s="12"/>
      <c r="AW7" s="12"/>
    </row>
    <row r="8" spans="1:91" ht="18.2" customHeight="1" x14ac:dyDescent="0.4">
      <c r="B8" s="536"/>
      <c r="C8" s="536"/>
      <c r="D8" s="536"/>
      <c r="E8" s="536"/>
      <c r="F8" s="536"/>
      <c r="G8" s="536"/>
      <c r="H8" s="536"/>
      <c r="I8" s="536"/>
      <c r="J8" s="536"/>
      <c r="K8" s="536"/>
      <c r="L8" s="536"/>
      <c r="M8" s="536"/>
      <c r="N8" s="536"/>
      <c r="O8" s="536"/>
      <c r="P8" s="555"/>
      <c r="Q8" s="555"/>
      <c r="R8" s="555"/>
      <c r="S8" s="555"/>
      <c r="T8" s="555"/>
      <c r="U8" s="12"/>
      <c r="V8" s="12"/>
      <c r="W8" s="536"/>
      <c r="X8" s="536"/>
      <c r="Y8" s="536"/>
      <c r="Z8" s="536"/>
      <c r="AA8" s="536"/>
      <c r="AB8" s="536"/>
      <c r="AC8" s="536"/>
      <c r="AD8" s="536"/>
      <c r="AE8" s="536"/>
      <c r="AF8" s="536"/>
      <c r="AG8" s="536"/>
      <c r="AH8" s="536"/>
      <c r="AI8" s="536"/>
      <c r="AJ8" s="555"/>
      <c r="AK8" s="555"/>
      <c r="AL8" s="555"/>
      <c r="AM8" s="555"/>
      <c r="AN8" s="555"/>
      <c r="AO8" s="12"/>
      <c r="AP8" s="12"/>
      <c r="AQ8" s="12"/>
      <c r="AR8" s="12"/>
      <c r="AS8" s="12"/>
      <c r="AT8" s="12"/>
      <c r="AU8" s="12"/>
      <c r="AV8" s="12"/>
      <c r="AW8" s="12"/>
    </row>
    <row r="9" spans="1:91" ht="18.2" customHeight="1" x14ac:dyDescent="0.4">
      <c r="B9" s="536"/>
      <c r="C9" s="536"/>
      <c r="D9" s="536"/>
      <c r="E9" s="536"/>
      <c r="F9" s="536"/>
      <c r="G9" s="536"/>
      <c r="H9" s="536"/>
      <c r="I9" s="536"/>
      <c r="J9" s="536"/>
      <c r="K9" s="536"/>
      <c r="L9" s="536"/>
      <c r="M9" s="536"/>
      <c r="N9" s="536"/>
      <c r="O9" s="536"/>
      <c r="P9" s="555"/>
      <c r="Q9" s="555"/>
      <c r="R9" s="555"/>
      <c r="S9" s="555"/>
      <c r="T9" s="555"/>
      <c r="U9" s="12"/>
      <c r="V9" s="12"/>
      <c r="W9" s="536"/>
      <c r="X9" s="536"/>
      <c r="Y9" s="536"/>
      <c r="Z9" s="536"/>
      <c r="AA9" s="536"/>
      <c r="AB9" s="536"/>
      <c r="AC9" s="536"/>
      <c r="AD9" s="536"/>
      <c r="AE9" s="536"/>
      <c r="AF9" s="536"/>
      <c r="AG9" s="536"/>
      <c r="AH9" s="536"/>
      <c r="AI9" s="536"/>
      <c r="AJ9" s="555"/>
      <c r="AK9" s="555"/>
      <c r="AL9" s="555"/>
      <c r="AM9" s="555"/>
      <c r="AN9" s="555"/>
      <c r="AO9" s="12"/>
      <c r="AP9" s="12"/>
      <c r="AQ9" s="12"/>
      <c r="AR9" s="12"/>
      <c r="AS9" s="12"/>
      <c r="AT9" s="12"/>
      <c r="AU9" s="12"/>
      <c r="AV9" s="12"/>
      <c r="AW9" s="12"/>
    </row>
    <row r="10" spans="1:91" ht="18.2" customHeight="1" x14ac:dyDescent="0.4">
      <c r="B10" s="536"/>
      <c r="C10" s="536"/>
      <c r="D10" s="536"/>
      <c r="E10" s="536"/>
      <c r="F10" s="536"/>
      <c r="G10" s="536"/>
      <c r="H10" s="536"/>
      <c r="I10" s="536"/>
      <c r="J10" s="536"/>
      <c r="K10" s="536"/>
      <c r="L10" s="536"/>
      <c r="M10" s="536"/>
      <c r="N10" s="536"/>
      <c r="O10" s="536"/>
      <c r="P10" s="555"/>
      <c r="Q10" s="555"/>
      <c r="R10" s="555"/>
      <c r="S10" s="555"/>
      <c r="T10" s="555"/>
      <c r="U10" s="12"/>
      <c r="V10" s="12"/>
      <c r="W10" s="536"/>
      <c r="X10" s="536"/>
      <c r="Y10" s="536"/>
      <c r="Z10" s="536"/>
      <c r="AA10" s="536"/>
      <c r="AB10" s="536"/>
      <c r="AC10" s="536"/>
      <c r="AD10" s="536"/>
      <c r="AE10" s="536"/>
      <c r="AF10" s="536"/>
      <c r="AG10" s="536"/>
      <c r="AH10" s="536"/>
      <c r="AI10" s="536"/>
      <c r="AJ10" s="555"/>
      <c r="AK10" s="555"/>
      <c r="AL10" s="555"/>
      <c r="AM10" s="555"/>
      <c r="AN10" s="555"/>
      <c r="AO10" s="12"/>
      <c r="AP10" s="12"/>
      <c r="AQ10" s="12"/>
      <c r="AR10" s="12"/>
      <c r="AS10" s="12"/>
      <c r="AT10" s="12"/>
      <c r="AU10" s="12"/>
      <c r="AV10" s="12"/>
      <c r="AW10" s="12"/>
    </row>
    <row r="11" spans="1:91" ht="18.2" customHeight="1" x14ac:dyDescent="0.4">
      <c r="B11" s="536"/>
      <c r="C11" s="536"/>
      <c r="D11" s="536"/>
      <c r="E11" s="536"/>
      <c r="F11" s="536"/>
      <c r="G11" s="536"/>
      <c r="H11" s="536"/>
      <c r="I11" s="536"/>
      <c r="J11" s="536"/>
      <c r="K11" s="536"/>
      <c r="L11" s="536"/>
      <c r="M11" s="536"/>
      <c r="N11" s="536"/>
      <c r="O11" s="536"/>
      <c r="P11" s="555"/>
      <c r="Q11" s="555"/>
      <c r="R11" s="555"/>
      <c r="S11" s="555"/>
      <c r="T11" s="555"/>
      <c r="U11" s="12"/>
      <c r="V11" s="12"/>
      <c r="W11" s="536"/>
      <c r="X11" s="536"/>
      <c r="Y11" s="536"/>
      <c r="Z11" s="536"/>
      <c r="AA11" s="536"/>
      <c r="AB11" s="536"/>
      <c r="AC11" s="536"/>
      <c r="AD11" s="536"/>
      <c r="AE11" s="536"/>
      <c r="AF11" s="536"/>
      <c r="AG11" s="536"/>
      <c r="AH11" s="536"/>
      <c r="AI11" s="536"/>
      <c r="AJ11" s="555"/>
      <c r="AK11" s="555"/>
      <c r="AL11" s="555"/>
      <c r="AM11" s="555"/>
      <c r="AN11" s="555"/>
      <c r="AO11" s="12"/>
      <c r="AP11" s="12"/>
      <c r="AQ11" s="12"/>
      <c r="AR11" s="12"/>
      <c r="AS11" s="12"/>
      <c r="AT11" s="12"/>
      <c r="AU11" s="12"/>
      <c r="AV11" s="12"/>
      <c r="AW11" s="12"/>
    </row>
    <row r="12" spans="1:91" ht="18.2" customHeight="1" x14ac:dyDescent="0.4">
      <c r="B12" s="529" t="s">
        <v>180</v>
      </c>
      <c r="C12" s="529"/>
      <c r="D12" s="529"/>
      <c r="E12" s="529"/>
      <c r="F12" s="529"/>
      <c r="G12" s="529"/>
      <c r="H12" s="529"/>
      <c r="I12" s="529"/>
      <c r="J12" s="529"/>
      <c r="K12" s="529"/>
      <c r="L12" s="529"/>
      <c r="M12" s="529"/>
      <c r="N12" s="529"/>
      <c r="O12" s="529"/>
      <c r="P12" s="555"/>
      <c r="Q12" s="555"/>
      <c r="R12" s="555"/>
      <c r="S12" s="555"/>
      <c r="T12" s="555"/>
      <c r="U12" s="12"/>
      <c r="V12" s="12"/>
      <c r="W12" s="529" t="s">
        <v>180</v>
      </c>
      <c r="X12" s="529"/>
      <c r="Y12" s="529"/>
      <c r="Z12" s="529"/>
      <c r="AA12" s="529"/>
      <c r="AB12" s="529"/>
      <c r="AC12" s="529"/>
      <c r="AD12" s="529"/>
      <c r="AE12" s="529"/>
      <c r="AF12" s="529"/>
      <c r="AG12" s="529"/>
      <c r="AH12" s="529"/>
      <c r="AI12" s="529"/>
      <c r="AJ12" s="555"/>
      <c r="AK12" s="555"/>
      <c r="AL12" s="555"/>
      <c r="AM12" s="555"/>
      <c r="AN12" s="555"/>
      <c r="AO12" s="12"/>
      <c r="AP12" s="12"/>
      <c r="AQ12" s="12"/>
      <c r="AR12" s="12"/>
      <c r="AS12" s="12"/>
      <c r="AT12" s="12"/>
      <c r="AU12" s="12"/>
      <c r="AV12" s="12"/>
      <c r="AW12" s="12"/>
      <c r="AY12" s="26"/>
      <c r="AZ12" s="26"/>
      <c r="BA12" s="26"/>
      <c r="BB12" s="26"/>
    </row>
    <row r="13" spans="1:91" ht="18.2" customHeight="1" x14ac:dyDescent="0.4">
      <c r="B13" s="529" t="s">
        <v>55</v>
      </c>
      <c r="C13" s="529"/>
      <c r="D13" s="529"/>
      <c r="E13" s="529"/>
      <c r="F13" s="529"/>
      <c r="G13" s="529"/>
      <c r="H13" s="529"/>
      <c r="I13" s="529"/>
      <c r="J13" s="529"/>
      <c r="K13" s="529"/>
      <c r="L13" s="529"/>
      <c r="M13" s="529"/>
      <c r="N13" s="529"/>
      <c r="O13" s="529"/>
      <c r="P13" s="585">
        <f>SUM(P8:T12)</f>
        <v>0</v>
      </c>
      <c r="Q13" s="585"/>
      <c r="R13" s="585"/>
      <c r="S13" s="585"/>
      <c r="T13" s="585"/>
      <c r="U13" s="12"/>
      <c r="V13" s="12"/>
      <c r="W13" s="529" t="s">
        <v>55</v>
      </c>
      <c r="X13" s="529"/>
      <c r="Y13" s="529"/>
      <c r="Z13" s="529"/>
      <c r="AA13" s="529"/>
      <c r="AB13" s="529"/>
      <c r="AC13" s="529"/>
      <c r="AD13" s="529"/>
      <c r="AE13" s="529"/>
      <c r="AF13" s="529"/>
      <c r="AG13" s="529"/>
      <c r="AH13" s="529"/>
      <c r="AI13" s="529"/>
      <c r="AJ13" s="585">
        <f>SUM(AJ8:AN12)</f>
        <v>0</v>
      </c>
      <c r="AK13" s="585"/>
      <c r="AL13" s="585"/>
      <c r="AM13" s="585"/>
      <c r="AN13" s="585"/>
      <c r="AO13" s="12"/>
      <c r="AP13" s="12"/>
      <c r="AQ13" s="12"/>
      <c r="AR13" s="12"/>
      <c r="AS13" s="12"/>
      <c r="AT13" s="12"/>
      <c r="AU13" s="12"/>
      <c r="AV13" s="12"/>
      <c r="AW13" s="12"/>
      <c r="AY13" s="26"/>
      <c r="AZ13" s="26"/>
      <c r="BA13" s="26"/>
      <c r="BB13" s="26"/>
    </row>
    <row r="14" spans="1:91" s="12" customFormat="1" ht="18.2" customHeight="1" x14ac:dyDescent="0.4">
      <c r="B14" s="27"/>
      <c r="C14" s="27"/>
      <c r="D14" s="27"/>
      <c r="E14" s="27"/>
      <c r="F14" s="27"/>
      <c r="G14" s="27"/>
      <c r="H14" s="27"/>
      <c r="I14" s="27"/>
      <c r="J14" s="27"/>
      <c r="K14" s="27"/>
      <c r="L14" s="27"/>
      <c r="M14" s="27"/>
      <c r="N14" s="27"/>
      <c r="O14" s="27"/>
      <c r="P14" s="27"/>
      <c r="Q14" s="27"/>
      <c r="R14" s="27"/>
      <c r="S14" s="27"/>
      <c r="T14" s="27"/>
      <c r="W14" s="27"/>
      <c r="X14" s="27"/>
      <c r="Y14" s="27"/>
      <c r="Z14" s="27"/>
      <c r="AA14" s="27"/>
      <c r="AB14" s="27"/>
      <c r="AC14" s="27"/>
      <c r="AD14" s="27"/>
      <c r="AE14" s="27"/>
      <c r="AF14" s="27"/>
      <c r="AG14" s="27"/>
      <c r="AH14" s="27"/>
      <c r="AI14" s="27"/>
      <c r="AJ14" s="27"/>
      <c r="AK14" s="27"/>
      <c r="AL14" s="27"/>
      <c r="AM14" s="27"/>
      <c r="AN14" s="27"/>
      <c r="AY14" s="26"/>
      <c r="AZ14" s="26"/>
      <c r="BA14" s="26"/>
      <c r="BB14" s="26"/>
    </row>
    <row r="15" spans="1:91" s="12" customFormat="1" ht="18.2" customHeight="1" x14ac:dyDescent="0.4">
      <c r="B15" s="12" t="s">
        <v>181</v>
      </c>
      <c r="C15" s="27"/>
      <c r="D15" s="27"/>
      <c r="E15" s="27"/>
      <c r="F15" s="27"/>
      <c r="G15" s="27"/>
      <c r="H15" s="27"/>
      <c r="I15" s="27"/>
      <c r="J15" s="27"/>
      <c r="K15" s="27"/>
      <c r="L15" s="27"/>
      <c r="M15" s="27"/>
      <c r="N15" s="27"/>
      <c r="O15" s="27"/>
      <c r="P15" s="27"/>
      <c r="Q15" s="27"/>
      <c r="R15" s="27"/>
      <c r="S15" s="27"/>
      <c r="T15" s="27"/>
      <c r="W15" s="27"/>
      <c r="X15" s="27"/>
      <c r="Y15" s="27"/>
      <c r="Z15" s="27"/>
      <c r="AA15" s="27"/>
      <c r="AB15" s="27"/>
      <c r="AC15" s="27"/>
      <c r="AD15" s="27"/>
      <c r="AE15" s="27"/>
      <c r="AF15" s="27"/>
      <c r="AG15" s="27"/>
      <c r="AH15" s="27"/>
      <c r="AI15" s="27"/>
      <c r="AJ15" s="12" t="s">
        <v>182</v>
      </c>
      <c r="AK15" s="27"/>
      <c r="AL15" s="27"/>
      <c r="AM15" s="27"/>
      <c r="AN15" s="27"/>
    </row>
    <row r="16" spans="1:91" s="25" customFormat="1" ht="18.2" customHeight="1" x14ac:dyDescent="0.4">
      <c r="A16" s="28"/>
      <c r="B16" s="529" t="s">
        <v>21</v>
      </c>
      <c r="C16" s="529"/>
      <c r="D16" s="529"/>
      <c r="E16" s="529"/>
      <c r="F16" s="529"/>
      <c r="G16" s="529" t="s">
        <v>183</v>
      </c>
      <c r="H16" s="529"/>
      <c r="I16" s="529"/>
      <c r="J16" s="529" t="s">
        <v>113</v>
      </c>
      <c r="K16" s="529"/>
      <c r="L16" s="529"/>
      <c r="M16" s="529"/>
      <c r="N16" s="529" t="s">
        <v>33</v>
      </c>
      <c r="O16" s="529"/>
      <c r="P16" s="529"/>
      <c r="Q16" s="529"/>
      <c r="R16" s="529"/>
      <c r="S16" s="529" t="s">
        <v>184</v>
      </c>
      <c r="T16" s="529"/>
      <c r="U16" s="529"/>
      <c r="V16" s="529"/>
      <c r="W16" s="529"/>
      <c r="X16" s="529" t="s">
        <v>185</v>
      </c>
      <c r="Y16" s="529"/>
      <c r="Z16" s="529"/>
      <c r="AA16" s="529"/>
      <c r="AB16" s="529"/>
      <c r="AC16" s="529" t="s">
        <v>186</v>
      </c>
      <c r="AD16" s="529"/>
      <c r="AE16" s="529"/>
      <c r="AF16" s="529"/>
      <c r="AG16" s="529"/>
      <c r="AH16" s="27"/>
      <c r="AI16" s="27"/>
      <c r="AJ16" s="603" t="s">
        <v>187</v>
      </c>
      <c r="AK16" s="603"/>
      <c r="AL16" s="603"/>
      <c r="AM16" s="603"/>
      <c r="AN16" s="603"/>
      <c r="AO16" s="529" t="s">
        <v>188</v>
      </c>
      <c r="AP16" s="529"/>
      <c r="AQ16" s="529"/>
      <c r="AR16" s="529"/>
      <c r="AS16" s="529"/>
      <c r="AT16" s="603" t="s">
        <v>189</v>
      </c>
      <c r="AU16" s="603"/>
      <c r="AV16" s="603"/>
      <c r="AW16" s="24"/>
      <c r="AX16" s="24"/>
      <c r="AY16" s="29"/>
      <c r="AZ16" s="29"/>
      <c r="BA16" s="29"/>
      <c r="BB16" s="29"/>
      <c r="BC16" s="24"/>
      <c r="BD16" s="24"/>
      <c r="BE16" s="24"/>
      <c r="BF16" s="24"/>
      <c r="BG16" s="24"/>
      <c r="BH16" s="24"/>
      <c r="BI16" s="24"/>
      <c r="BJ16" s="24"/>
      <c r="BK16" s="24"/>
      <c r="BL16" s="24"/>
      <c r="BM16" s="24"/>
      <c r="BN16" s="24"/>
      <c r="BO16" s="12"/>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row>
    <row r="17" spans="1:91" ht="18.2" customHeight="1" x14ac:dyDescent="0.4">
      <c r="B17" s="536"/>
      <c r="C17" s="536"/>
      <c r="D17" s="536"/>
      <c r="E17" s="536"/>
      <c r="F17" s="536"/>
      <c r="G17" s="558"/>
      <c r="H17" s="558"/>
      <c r="I17" s="558"/>
      <c r="J17" s="557"/>
      <c r="K17" s="557"/>
      <c r="L17" s="557"/>
      <c r="M17" s="557"/>
      <c r="N17" s="555"/>
      <c r="O17" s="555"/>
      <c r="P17" s="555"/>
      <c r="Q17" s="555"/>
      <c r="R17" s="555"/>
      <c r="S17" s="555"/>
      <c r="T17" s="555"/>
      <c r="U17" s="555"/>
      <c r="V17" s="555"/>
      <c r="W17" s="555"/>
      <c r="X17" s="602">
        <f>N17+S17</f>
        <v>0</v>
      </c>
      <c r="Y17" s="602"/>
      <c r="Z17" s="602"/>
      <c r="AA17" s="602"/>
      <c r="AB17" s="602"/>
      <c r="AC17" s="555"/>
      <c r="AD17" s="555"/>
      <c r="AE17" s="555"/>
      <c r="AF17" s="555"/>
      <c r="AG17" s="555"/>
      <c r="AH17" s="27"/>
      <c r="AI17" s="27"/>
      <c r="AJ17" s="536"/>
      <c r="AK17" s="536"/>
      <c r="AL17" s="536"/>
      <c r="AM17" s="536"/>
      <c r="AN17" s="536"/>
      <c r="AO17" s="555"/>
      <c r="AP17" s="555"/>
      <c r="AQ17" s="555"/>
      <c r="AR17" s="555"/>
      <c r="AS17" s="555"/>
      <c r="AT17" s="556">
        <v>1</v>
      </c>
      <c r="AU17" s="556"/>
      <c r="AV17" s="556"/>
      <c r="AW17" s="19">
        <f>AO17*AT17</f>
        <v>0</v>
      </c>
    </row>
    <row r="18" spans="1:91" ht="18.2" customHeight="1" x14ac:dyDescent="0.4">
      <c r="B18" s="536"/>
      <c r="C18" s="536"/>
      <c r="D18" s="536"/>
      <c r="E18" s="536"/>
      <c r="F18" s="536"/>
      <c r="G18" s="558"/>
      <c r="H18" s="558"/>
      <c r="I18" s="558"/>
      <c r="J18" s="557"/>
      <c r="K18" s="557"/>
      <c r="L18" s="557"/>
      <c r="M18" s="557"/>
      <c r="N18" s="555"/>
      <c r="O18" s="555"/>
      <c r="P18" s="555"/>
      <c r="Q18" s="555"/>
      <c r="R18" s="555"/>
      <c r="S18" s="555"/>
      <c r="T18" s="555"/>
      <c r="U18" s="555"/>
      <c r="V18" s="555"/>
      <c r="W18" s="555"/>
      <c r="X18" s="602">
        <f t="shared" ref="X18:X20" si="0">N18+S18</f>
        <v>0</v>
      </c>
      <c r="Y18" s="602"/>
      <c r="Z18" s="602"/>
      <c r="AA18" s="602"/>
      <c r="AB18" s="602"/>
      <c r="AC18" s="555"/>
      <c r="AD18" s="555"/>
      <c r="AE18" s="555"/>
      <c r="AF18" s="555"/>
      <c r="AG18" s="555"/>
      <c r="AH18" s="12"/>
      <c r="AI18" s="12"/>
      <c r="AJ18" s="536"/>
      <c r="AK18" s="536"/>
      <c r="AL18" s="536"/>
      <c r="AM18" s="536"/>
      <c r="AN18" s="536"/>
      <c r="AO18" s="555"/>
      <c r="AP18" s="555"/>
      <c r="AQ18" s="555"/>
      <c r="AR18" s="555"/>
      <c r="AS18" s="555"/>
      <c r="AT18" s="556">
        <v>1</v>
      </c>
      <c r="AU18" s="556"/>
      <c r="AV18" s="556"/>
      <c r="AW18" s="19">
        <f t="shared" ref="AW18:AW20" si="1">AO18*AT18</f>
        <v>0</v>
      </c>
    </row>
    <row r="19" spans="1:91" ht="18.2" customHeight="1" x14ac:dyDescent="0.4">
      <c r="B19" s="536"/>
      <c r="C19" s="536"/>
      <c r="D19" s="536"/>
      <c r="E19" s="536"/>
      <c r="F19" s="536"/>
      <c r="G19" s="558"/>
      <c r="H19" s="558"/>
      <c r="I19" s="558"/>
      <c r="J19" s="557"/>
      <c r="K19" s="557"/>
      <c r="L19" s="557"/>
      <c r="M19" s="557"/>
      <c r="N19" s="555"/>
      <c r="O19" s="555"/>
      <c r="P19" s="555"/>
      <c r="Q19" s="555"/>
      <c r="R19" s="555"/>
      <c r="S19" s="555"/>
      <c r="T19" s="555"/>
      <c r="U19" s="555"/>
      <c r="V19" s="555"/>
      <c r="W19" s="555"/>
      <c r="X19" s="602">
        <f t="shared" si="0"/>
        <v>0</v>
      </c>
      <c r="Y19" s="602"/>
      <c r="Z19" s="602"/>
      <c r="AA19" s="602"/>
      <c r="AB19" s="602"/>
      <c r="AC19" s="555"/>
      <c r="AD19" s="555"/>
      <c r="AE19" s="555"/>
      <c r="AF19" s="555"/>
      <c r="AG19" s="555"/>
      <c r="AH19" s="12"/>
      <c r="AI19" s="12"/>
      <c r="AJ19" s="536"/>
      <c r="AK19" s="536"/>
      <c r="AL19" s="536"/>
      <c r="AM19" s="536"/>
      <c r="AN19" s="536"/>
      <c r="AO19" s="555"/>
      <c r="AP19" s="555"/>
      <c r="AQ19" s="555"/>
      <c r="AR19" s="555"/>
      <c r="AS19" s="555"/>
      <c r="AT19" s="556">
        <v>1</v>
      </c>
      <c r="AU19" s="556"/>
      <c r="AV19" s="556"/>
      <c r="AW19" s="19">
        <f t="shared" si="1"/>
        <v>0</v>
      </c>
    </row>
    <row r="20" spans="1:91" ht="18.2" customHeight="1" x14ac:dyDescent="0.4">
      <c r="B20" s="529" t="s">
        <v>36</v>
      </c>
      <c r="C20" s="529"/>
      <c r="D20" s="529"/>
      <c r="E20" s="529"/>
      <c r="F20" s="529"/>
      <c r="G20" s="30"/>
      <c r="H20" s="600" t="s">
        <v>190</v>
      </c>
      <c r="I20" s="601"/>
      <c r="J20" s="557"/>
      <c r="K20" s="557"/>
      <c r="L20" s="557"/>
      <c r="M20" s="557"/>
      <c r="N20" s="555"/>
      <c r="O20" s="555"/>
      <c r="P20" s="555"/>
      <c r="Q20" s="555"/>
      <c r="R20" s="555"/>
      <c r="S20" s="555"/>
      <c r="T20" s="555"/>
      <c r="U20" s="555"/>
      <c r="V20" s="555"/>
      <c r="W20" s="555"/>
      <c r="X20" s="602">
        <f t="shared" si="0"/>
        <v>0</v>
      </c>
      <c r="Y20" s="602"/>
      <c r="Z20" s="602"/>
      <c r="AA20" s="602"/>
      <c r="AB20" s="602"/>
      <c r="AC20" s="555"/>
      <c r="AD20" s="555"/>
      <c r="AE20" s="555"/>
      <c r="AF20" s="555"/>
      <c r="AG20" s="555"/>
      <c r="AH20" s="12"/>
      <c r="AI20" s="12"/>
      <c r="AJ20" s="536"/>
      <c r="AK20" s="536"/>
      <c r="AL20" s="536"/>
      <c r="AM20" s="536"/>
      <c r="AN20" s="536"/>
      <c r="AO20" s="555"/>
      <c r="AP20" s="555"/>
      <c r="AQ20" s="555"/>
      <c r="AR20" s="555"/>
      <c r="AS20" s="555"/>
      <c r="AT20" s="556">
        <v>1</v>
      </c>
      <c r="AU20" s="556"/>
      <c r="AV20" s="556"/>
      <c r="AW20" s="19">
        <f t="shared" si="1"/>
        <v>0</v>
      </c>
    </row>
    <row r="21" spans="1:91" ht="18.2" customHeight="1" x14ac:dyDescent="0.4">
      <c r="B21" s="531" t="s">
        <v>55</v>
      </c>
      <c r="C21" s="532"/>
      <c r="D21" s="532"/>
      <c r="E21" s="532"/>
      <c r="F21" s="532"/>
      <c r="G21" s="532"/>
      <c r="H21" s="532"/>
      <c r="I21" s="532"/>
      <c r="J21" s="532"/>
      <c r="K21" s="532"/>
      <c r="L21" s="532"/>
      <c r="M21" s="533"/>
      <c r="N21" s="585">
        <f>SUM(N17:R20)</f>
        <v>0</v>
      </c>
      <c r="O21" s="598"/>
      <c r="P21" s="598"/>
      <c r="Q21" s="598"/>
      <c r="R21" s="598"/>
      <c r="S21" s="585">
        <f t="shared" ref="S21" si="2">SUM(S17:W20)</f>
        <v>0</v>
      </c>
      <c r="T21" s="598"/>
      <c r="U21" s="598"/>
      <c r="V21" s="598"/>
      <c r="W21" s="598"/>
      <c r="X21" s="585">
        <f t="shared" ref="X21" si="3">SUM(X17:AB20)</f>
        <v>0</v>
      </c>
      <c r="Y21" s="598"/>
      <c r="Z21" s="598"/>
      <c r="AA21" s="598"/>
      <c r="AB21" s="598"/>
      <c r="AC21" s="585">
        <f t="shared" ref="AC21" si="4">SUM(AC17:AG20)</f>
        <v>0</v>
      </c>
      <c r="AD21" s="598"/>
      <c r="AE21" s="598"/>
      <c r="AF21" s="598"/>
      <c r="AG21" s="598"/>
      <c r="AH21" s="12"/>
      <c r="AI21" s="12"/>
      <c r="AJ21" s="529" t="s">
        <v>55</v>
      </c>
      <c r="AK21" s="529"/>
      <c r="AL21" s="529"/>
      <c r="AM21" s="529"/>
      <c r="AN21" s="529"/>
      <c r="AO21" s="585">
        <f>SUM(AW17:AW20)</f>
        <v>0</v>
      </c>
      <c r="AP21" s="585"/>
      <c r="AQ21" s="585"/>
      <c r="AR21" s="585"/>
      <c r="AS21" s="585"/>
      <c r="AT21" s="586"/>
      <c r="AU21" s="587"/>
      <c r="AV21" s="588"/>
      <c r="AW21" s="12"/>
    </row>
    <row r="22" spans="1:91" s="12" customFormat="1" ht="18.2" customHeight="1" x14ac:dyDescent="0.4">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91" s="12" customFormat="1" ht="18.2" customHeight="1" x14ac:dyDescent="0.4">
      <c r="B23" s="12" t="s">
        <v>191</v>
      </c>
    </row>
    <row r="24" spans="1:91" ht="18.2" customHeight="1" x14ac:dyDescent="0.4">
      <c r="B24" s="589" t="s">
        <v>192</v>
      </c>
      <c r="C24" s="589"/>
      <c r="D24" s="589"/>
      <c r="E24" s="589"/>
      <c r="F24" s="590" t="s">
        <v>193</v>
      </c>
      <c r="G24" s="590"/>
      <c r="H24" s="591" t="s">
        <v>194</v>
      </c>
      <c r="I24" s="592"/>
      <c r="J24" s="593"/>
      <c r="K24" s="31"/>
      <c r="L24" s="541" t="s">
        <v>195</v>
      </c>
      <c r="M24" s="541"/>
      <c r="N24" s="541"/>
      <c r="O24" s="541"/>
      <c r="P24" s="597" t="s">
        <v>196</v>
      </c>
      <c r="Q24" s="597"/>
      <c r="R24" s="597"/>
      <c r="S24" s="597"/>
      <c r="T24" s="597" t="s">
        <v>197</v>
      </c>
      <c r="U24" s="541"/>
      <c r="V24" s="590" t="s">
        <v>198</v>
      </c>
      <c r="W24" s="590"/>
      <c r="X24" s="541" t="s">
        <v>199</v>
      </c>
      <c r="Y24" s="541"/>
      <c r="Z24" s="599" t="s">
        <v>200</v>
      </c>
      <c r="AA24" s="599"/>
      <c r="AB24" s="599"/>
      <c r="AC24" s="599"/>
      <c r="AD24" s="541" t="s">
        <v>201</v>
      </c>
      <c r="AE24" s="541"/>
      <c r="AF24" s="541"/>
      <c r="AG24" s="541"/>
      <c r="AH24" s="541" t="s">
        <v>202</v>
      </c>
      <c r="AI24" s="541"/>
      <c r="AJ24" s="541"/>
      <c r="AK24" s="541"/>
      <c r="AL24" s="597" t="s">
        <v>189</v>
      </c>
      <c r="AM24" s="541"/>
      <c r="AN24" s="541" t="s">
        <v>203</v>
      </c>
      <c r="AO24" s="541"/>
      <c r="AP24" s="541"/>
      <c r="AQ24" s="541"/>
      <c r="AR24" s="541" t="s">
        <v>204</v>
      </c>
      <c r="AS24" s="541"/>
      <c r="AT24" s="541"/>
      <c r="AU24" s="541"/>
      <c r="AV24" s="32"/>
      <c r="AW24" s="32"/>
      <c r="AX24" s="32"/>
      <c r="AY24" s="32"/>
      <c r="AZ24" s="32"/>
      <c r="BA24" s="32"/>
      <c r="BB24" s="32"/>
      <c r="BC24" s="32"/>
      <c r="BD24" s="32"/>
      <c r="BE24" s="32"/>
      <c r="BF24" s="32"/>
      <c r="BG24" s="32"/>
      <c r="BH24" s="32"/>
      <c r="BI24" s="32"/>
      <c r="BJ24" s="32"/>
      <c r="BK24" s="32"/>
      <c r="BL24" s="32"/>
      <c r="BM24" s="32"/>
      <c r="BR24" s="33"/>
      <c r="BS24" s="33"/>
    </row>
    <row r="25" spans="1:91" s="25" customFormat="1" ht="18.2" customHeight="1" x14ac:dyDescent="0.4">
      <c r="A25" s="24"/>
      <c r="B25" s="589"/>
      <c r="C25" s="589"/>
      <c r="D25" s="589"/>
      <c r="E25" s="589"/>
      <c r="F25" s="590"/>
      <c r="G25" s="590"/>
      <c r="H25" s="594"/>
      <c r="I25" s="595"/>
      <c r="J25" s="596"/>
      <c r="K25" s="34"/>
      <c r="L25" s="541"/>
      <c r="M25" s="541"/>
      <c r="N25" s="541"/>
      <c r="O25" s="541"/>
      <c r="P25" s="597"/>
      <c r="Q25" s="597"/>
      <c r="R25" s="597"/>
      <c r="S25" s="597"/>
      <c r="T25" s="541"/>
      <c r="U25" s="541"/>
      <c r="V25" s="590"/>
      <c r="W25" s="590"/>
      <c r="X25" s="541"/>
      <c r="Y25" s="541"/>
      <c r="Z25" s="599"/>
      <c r="AA25" s="599"/>
      <c r="AB25" s="599"/>
      <c r="AC25" s="599"/>
      <c r="AD25" s="541"/>
      <c r="AE25" s="541"/>
      <c r="AF25" s="541"/>
      <c r="AG25" s="541"/>
      <c r="AH25" s="541"/>
      <c r="AI25" s="541"/>
      <c r="AJ25" s="541"/>
      <c r="AK25" s="541"/>
      <c r="AL25" s="541"/>
      <c r="AM25" s="541"/>
      <c r="AN25" s="541"/>
      <c r="AO25" s="541"/>
      <c r="AP25" s="541"/>
      <c r="AQ25" s="541"/>
      <c r="AR25" s="541"/>
      <c r="AS25" s="541"/>
      <c r="AT25" s="541"/>
      <c r="AU25" s="541"/>
      <c r="AV25" s="32"/>
      <c r="AW25" s="32"/>
      <c r="AX25" s="32"/>
      <c r="AY25" s="32"/>
      <c r="AZ25" s="32"/>
      <c r="BA25" s="32"/>
      <c r="BB25" s="32"/>
      <c r="BC25" s="32"/>
      <c r="BD25" s="32"/>
      <c r="BE25" s="32"/>
      <c r="BF25" s="32"/>
      <c r="BG25" s="32"/>
      <c r="BH25" s="32"/>
      <c r="BI25" s="32"/>
      <c r="BJ25" s="32"/>
      <c r="BK25" s="32"/>
      <c r="BL25" s="32"/>
      <c r="BM25" s="32"/>
      <c r="BN25" s="12"/>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row>
    <row r="26" spans="1:91" ht="18.2" customHeight="1" x14ac:dyDescent="0.4">
      <c r="B26" s="580" t="s">
        <v>205</v>
      </c>
      <c r="C26" s="581"/>
      <c r="D26" s="581"/>
      <c r="E26" s="582"/>
      <c r="F26" s="531">
        <v>1</v>
      </c>
      <c r="G26" s="533"/>
      <c r="H26" s="35" t="s">
        <v>206</v>
      </c>
      <c r="I26" s="36">
        <v>30</v>
      </c>
      <c r="J26" s="37">
        <v>8</v>
      </c>
      <c r="K26" s="38">
        <f>IF(H26="S",VLOOKUP(I26,年表!$E$3:$F$66,2,FALSE),IF(H26="H",VLOOKUP(I26,年表!$C$3:$D$33,2,FALSE),IF(H26="R",VLOOKUP(I26,年表!$A$3:$B$33,2,FALSE),"")))</f>
        <v>2018</v>
      </c>
      <c r="L26" s="566">
        <v>654000</v>
      </c>
      <c r="M26" s="567"/>
      <c r="N26" s="567"/>
      <c r="O26" s="568"/>
      <c r="P26" s="566">
        <f>IF(L26="","",IF(T26="均等",減価償却!E3,IF(減価償却!B3="旧",減価償却!D3,減価償却!C3)))</f>
        <v>653999</v>
      </c>
      <c r="Q26" s="567"/>
      <c r="R26" s="567"/>
      <c r="S26" s="568"/>
      <c r="T26" s="583" t="s">
        <v>207</v>
      </c>
      <c r="U26" s="584"/>
      <c r="V26" s="531">
        <v>9</v>
      </c>
      <c r="W26" s="533"/>
      <c r="X26" s="574">
        <f>IF(L26="","",IF(減価償却!B3="",VLOOKUP(V26,年表!$K$3:$M$42,2,FALSE),VLOOKUP(V26,年表!$K$3:$M$42,3,FALSE)))</f>
        <v>0.112</v>
      </c>
      <c r="Y26" s="575"/>
      <c r="Z26" s="576">
        <f>IF(L26="","",IF(K26=年表!U11,減価償却!F3,IF(T26="均等",減価償却!J3,減価償却!H3)))</f>
        <v>330488</v>
      </c>
      <c r="AA26" s="577"/>
      <c r="AB26" s="577"/>
      <c r="AC26" s="577"/>
      <c r="AD26" s="576">
        <f>IF(L26="","",IF(Z26=L26,減価償却!K3,IF(T26="均等",減価償却!M3,IF(減価償却!N3=FALSE,減価償却!L3,減価償却!N3))))</f>
        <v>73248</v>
      </c>
      <c r="AE26" s="577"/>
      <c r="AF26" s="577"/>
      <c r="AG26" s="577"/>
      <c r="AH26" s="531"/>
      <c r="AI26" s="532"/>
      <c r="AJ26" s="532"/>
      <c r="AK26" s="533"/>
      <c r="AL26" s="578">
        <v>1</v>
      </c>
      <c r="AM26" s="579"/>
      <c r="AN26" s="566">
        <f>IF(L26="","",(AD26+AH26)*AL26)</f>
        <v>73248</v>
      </c>
      <c r="AO26" s="567"/>
      <c r="AP26" s="567"/>
      <c r="AQ26" s="568"/>
      <c r="AR26" s="566">
        <f>IF(L26="","",IF(減価償却!O3="最後",1,IF(Z26=L26,L26-AN26,Z26-AN26)))</f>
        <v>257240</v>
      </c>
      <c r="AS26" s="567"/>
      <c r="AT26" s="567"/>
      <c r="AU26" s="568"/>
      <c r="AV26" s="17"/>
      <c r="AW26" s="17"/>
      <c r="AX26" s="17"/>
      <c r="AY26" s="17"/>
      <c r="AZ26" s="17"/>
      <c r="BA26" s="17"/>
      <c r="BB26" s="17"/>
      <c r="BC26" s="17"/>
      <c r="BD26" s="17"/>
      <c r="BE26" s="17"/>
      <c r="BF26" s="17"/>
      <c r="BG26" s="17"/>
      <c r="BH26" s="17"/>
      <c r="BI26" s="17"/>
      <c r="BJ26" s="17"/>
      <c r="BK26" s="17"/>
      <c r="BL26" s="17"/>
      <c r="BM26" s="17"/>
    </row>
    <row r="27" spans="1:91" ht="18.2" customHeight="1" x14ac:dyDescent="0.4">
      <c r="B27" s="569"/>
      <c r="C27" s="570"/>
      <c r="D27" s="570"/>
      <c r="E27" s="571"/>
      <c r="F27" s="569"/>
      <c r="G27" s="571"/>
      <c r="H27" s="40"/>
      <c r="I27" s="41"/>
      <c r="J27" s="42"/>
      <c r="K27" s="38" t="str">
        <f>IF(H27="S",VLOOKUP(I27,年表!$E$3:$F$66,2,FALSE),IF(H27="H",VLOOKUP(I27,年表!$C$3:$D$33,2,FALSE),IF(H27="R",VLOOKUP(I27,年表!$A$3:$B$33,2,FALSE),"")))</f>
        <v/>
      </c>
      <c r="L27" s="552"/>
      <c r="M27" s="553"/>
      <c r="N27" s="553"/>
      <c r="O27" s="554"/>
      <c r="P27" s="566" t="str">
        <f>IF(L27="","",IF(T27="均等",減価償却!E4,IF(減価償却!B4="旧",減価償却!D4,減価償却!C4)))</f>
        <v/>
      </c>
      <c r="Q27" s="567"/>
      <c r="R27" s="567"/>
      <c r="S27" s="568"/>
      <c r="T27" s="572" t="s">
        <v>207</v>
      </c>
      <c r="U27" s="573"/>
      <c r="V27" s="569"/>
      <c r="W27" s="571"/>
      <c r="X27" s="574" t="str">
        <f>IF(L27="","",IF(減価償却!B4="",VLOOKUP(V27,年表!$K$3:$M$42,2,FALSE),VLOOKUP(V27,年表!$K$3:$M$42,3,FALSE)))</f>
        <v/>
      </c>
      <c r="Y27" s="575"/>
      <c r="Z27" s="576" t="str">
        <f>IF(L27="","",IF(K27=年表!U11,減価償却!F4,IF(T27="均等",減価償却!J4,減価償却!H4)))</f>
        <v/>
      </c>
      <c r="AA27" s="577"/>
      <c r="AB27" s="577"/>
      <c r="AC27" s="577"/>
      <c r="AD27" s="576" t="str">
        <f>IF(L27="","",IF(Z27=L27,減価償却!K4,IF(T27="均等",減価償却!M4,IF(減価償却!N4=FALSE,減価償却!L4,減価償却!N4))))</f>
        <v/>
      </c>
      <c r="AE27" s="577"/>
      <c r="AF27" s="577"/>
      <c r="AG27" s="577"/>
      <c r="AH27" s="531"/>
      <c r="AI27" s="532"/>
      <c r="AJ27" s="532"/>
      <c r="AK27" s="533"/>
      <c r="AL27" s="564">
        <v>1</v>
      </c>
      <c r="AM27" s="565"/>
      <c r="AN27" s="566" t="str">
        <f t="shared" ref="AN27:AN35" si="5">IF(L27="","",(AD27+AH27)*AL27)</f>
        <v/>
      </c>
      <c r="AO27" s="567"/>
      <c r="AP27" s="567"/>
      <c r="AQ27" s="568"/>
      <c r="AR27" s="566" t="str">
        <f>IF(L27="","",IF(減価償却!O4="最後",1,IF(Z27=L27,L27-AN27,Z27-AN27)))</f>
        <v/>
      </c>
      <c r="AS27" s="567"/>
      <c r="AT27" s="567"/>
      <c r="AU27" s="568"/>
      <c r="AV27" s="17"/>
      <c r="AW27" s="17"/>
      <c r="AX27" s="17"/>
      <c r="AY27" s="17"/>
      <c r="AZ27" s="17"/>
      <c r="BA27" s="17"/>
      <c r="BB27" s="17"/>
      <c r="BC27" s="17"/>
      <c r="BD27" s="17"/>
      <c r="BE27" s="17"/>
      <c r="BF27" s="17"/>
      <c r="BG27" s="17"/>
      <c r="BH27" s="17"/>
      <c r="BI27" s="17"/>
      <c r="BJ27" s="17"/>
      <c r="BK27" s="17"/>
      <c r="BL27" s="17"/>
      <c r="BM27" s="17"/>
    </row>
    <row r="28" spans="1:91" ht="18.2" customHeight="1" x14ac:dyDescent="0.4">
      <c r="B28" s="569"/>
      <c r="C28" s="570"/>
      <c r="D28" s="570"/>
      <c r="E28" s="571"/>
      <c r="F28" s="569"/>
      <c r="G28" s="571"/>
      <c r="H28" s="40"/>
      <c r="I28" s="41"/>
      <c r="J28" s="42"/>
      <c r="K28" s="38" t="str">
        <f>IF(H28="S",VLOOKUP(I28,年表!$E$3:$F$66,2,FALSE),IF(H28="H",VLOOKUP(I28,年表!$C$3:$D$33,2,FALSE),IF(H28="R",VLOOKUP(I28,年表!$A$3:$B$33,2,FALSE),"")))</f>
        <v/>
      </c>
      <c r="L28" s="552"/>
      <c r="M28" s="553"/>
      <c r="N28" s="553"/>
      <c r="O28" s="554"/>
      <c r="P28" s="566" t="str">
        <f>IF(L28="","",IF(T28="均等",減価償却!E5,IF(減価償却!B5="旧",減価償却!D5,減価償却!C5)))</f>
        <v/>
      </c>
      <c r="Q28" s="567"/>
      <c r="R28" s="567"/>
      <c r="S28" s="568"/>
      <c r="T28" s="572" t="s">
        <v>207</v>
      </c>
      <c r="U28" s="573"/>
      <c r="V28" s="569"/>
      <c r="W28" s="571"/>
      <c r="X28" s="574" t="str">
        <f>IF(L28="","",IF(減価償却!B5="",VLOOKUP(V28,年表!$K$3:$M$42,2,FALSE),VLOOKUP(V28,年表!$K$3:$M$42,3,FALSE)))</f>
        <v/>
      </c>
      <c r="Y28" s="575"/>
      <c r="Z28" s="576" t="str">
        <f>IF(L28="","",IF(K28=年表!U11,減価償却!F5,IF(T28="均等",減価償却!J5,減価償却!H5)))</f>
        <v/>
      </c>
      <c r="AA28" s="577"/>
      <c r="AB28" s="577"/>
      <c r="AC28" s="577"/>
      <c r="AD28" s="576" t="str">
        <f>IF(L28="","",IF(Z28=L28,減価償却!K5,IF(T28="均等",減価償却!M5,IF(減価償却!N5=FALSE,減価償却!L5,減価償却!N5))))</f>
        <v/>
      </c>
      <c r="AE28" s="577"/>
      <c r="AF28" s="577"/>
      <c r="AG28" s="577"/>
      <c r="AH28" s="531"/>
      <c r="AI28" s="532"/>
      <c r="AJ28" s="532"/>
      <c r="AK28" s="533"/>
      <c r="AL28" s="564">
        <v>1</v>
      </c>
      <c r="AM28" s="565"/>
      <c r="AN28" s="566" t="str">
        <f t="shared" si="5"/>
        <v/>
      </c>
      <c r="AO28" s="567"/>
      <c r="AP28" s="567"/>
      <c r="AQ28" s="568"/>
      <c r="AR28" s="566" t="str">
        <f>IF(L28="","",IF(減価償却!O5="最後",1,IF(Z28=L28,L28-AN28,Z28-AN28)))</f>
        <v/>
      </c>
      <c r="AS28" s="567"/>
      <c r="AT28" s="567"/>
      <c r="AU28" s="568"/>
      <c r="AV28" s="17"/>
      <c r="AW28" s="17"/>
      <c r="AX28" s="17"/>
      <c r="AY28" s="17"/>
      <c r="AZ28" s="17"/>
      <c r="BA28" s="17"/>
      <c r="BB28" s="17"/>
      <c r="BC28" s="17"/>
      <c r="BD28" s="17"/>
      <c r="BE28" s="17"/>
      <c r="BF28" s="17"/>
      <c r="BG28" s="17"/>
      <c r="BH28" s="17"/>
      <c r="BI28" s="17"/>
      <c r="BJ28" s="17"/>
      <c r="BK28" s="17"/>
      <c r="BL28" s="17"/>
      <c r="BM28" s="17"/>
    </row>
    <row r="29" spans="1:91" ht="18.2" customHeight="1" x14ac:dyDescent="0.4">
      <c r="B29" s="569"/>
      <c r="C29" s="570"/>
      <c r="D29" s="570"/>
      <c r="E29" s="571"/>
      <c r="F29" s="569"/>
      <c r="G29" s="571"/>
      <c r="H29" s="40"/>
      <c r="I29" s="41"/>
      <c r="J29" s="42"/>
      <c r="K29" s="38" t="str">
        <f>IF(H29="S",VLOOKUP(I29,年表!$E$3:$F$66,2,FALSE),IF(H29="H",VLOOKUP(I29,年表!$C$3:$D$33,2,FALSE),IF(H29="R",VLOOKUP(I29,年表!$A$3:$B$33,2,FALSE),"")))</f>
        <v/>
      </c>
      <c r="L29" s="552"/>
      <c r="M29" s="553"/>
      <c r="N29" s="553"/>
      <c r="O29" s="554"/>
      <c r="P29" s="566" t="str">
        <f>IF(L29="","",IF(T29="均等",減価償却!E6,IF(減価償却!B6="旧",減価償却!D6,減価償却!C6)))</f>
        <v/>
      </c>
      <c r="Q29" s="567"/>
      <c r="R29" s="567"/>
      <c r="S29" s="568"/>
      <c r="T29" s="572" t="s">
        <v>207</v>
      </c>
      <c r="U29" s="573"/>
      <c r="V29" s="569"/>
      <c r="W29" s="571"/>
      <c r="X29" s="574" t="str">
        <f>IF(L29="","",IF(減価償却!B6="",VLOOKUP(V29,年表!$K$3:$M$42,2,FALSE),VLOOKUP(V29,年表!$K$3:$M$42,3,FALSE)))</f>
        <v/>
      </c>
      <c r="Y29" s="575"/>
      <c r="Z29" s="576" t="str">
        <f>IF(L29="","",IF(K29=年表!U11,減価償却!F6,IF(T29="均等",減価償却!J6,減価償却!H6)))</f>
        <v/>
      </c>
      <c r="AA29" s="577"/>
      <c r="AB29" s="577"/>
      <c r="AC29" s="577"/>
      <c r="AD29" s="576" t="str">
        <f>IF(L29="","",IF(Z29=L29,減価償却!K6,IF(T29="均等",減価償却!M6,IF(減価償却!N6=FALSE,減価償却!L6,減価償却!N6))))</f>
        <v/>
      </c>
      <c r="AE29" s="577"/>
      <c r="AF29" s="577"/>
      <c r="AG29" s="577"/>
      <c r="AH29" s="531"/>
      <c r="AI29" s="532"/>
      <c r="AJ29" s="532"/>
      <c r="AK29" s="533"/>
      <c r="AL29" s="564">
        <v>1</v>
      </c>
      <c r="AM29" s="565"/>
      <c r="AN29" s="566" t="str">
        <f t="shared" si="5"/>
        <v/>
      </c>
      <c r="AO29" s="567"/>
      <c r="AP29" s="567"/>
      <c r="AQ29" s="568"/>
      <c r="AR29" s="566" t="str">
        <f>IF(L29="","",IF(減価償却!O6="最後",1,IF(Z29=L29,L29-AN29,Z29-AN29)))</f>
        <v/>
      </c>
      <c r="AS29" s="567"/>
      <c r="AT29" s="567"/>
      <c r="AU29" s="568"/>
      <c r="AV29" s="17"/>
      <c r="AW29" s="17"/>
      <c r="AX29" s="17"/>
      <c r="AY29" s="17"/>
      <c r="AZ29" s="17"/>
      <c r="BA29" s="17"/>
      <c r="BB29" s="17"/>
      <c r="BC29" s="17"/>
      <c r="BD29" s="17"/>
      <c r="BE29" s="17"/>
      <c r="BF29" s="17"/>
      <c r="BG29" s="17"/>
      <c r="BH29" s="17"/>
      <c r="BI29" s="17"/>
      <c r="BJ29" s="17"/>
      <c r="BK29" s="17"/>
      <c r="BL29" s="17"/>
      <c r="BM29" s="17"/>
    </row>
    <row r="30" spans="1:91" ht="18.2" customHeight="1" x14ac:dyDescent="0.4">
      <c r="B30" s="569"/>
      <c r="C30" s="570"/>
      <c r="D30" s="570"/>
      <c r="E30" s="571"/>
      <c r="F30" s="569"/>
      <c r="G30" s="571"/>
      <c r="H30" s="40"/>
      <c r="I30" s="41"/>
      <c r="J30" s="42"/>
      <c r="K30" s="38" t="str">
        <f>IF(H30="S",VLOOKUP(I30,年表!$E$3:$F$66,2,FALSE),IF(H30="H",VLOOKUP(I30,年表!$C$3:$D$33,2,FALSE),IF(H30="R",VLOOKUP(I30,年表!$A$3:$B$33,2,FALSE),"")))</f>
        <v/>
      </c>
      <c r="L30" s="552"/>
      <c r="M30" s="553"/>
      <c r="N30" s="553"/>
      <c r="O30" s="554"/>
      <c r="P30" s="566" t="str">
        <f>IF(L30="","",IF(T30="均等",減価償却!E7,IF(減価償却!B7="旧",減価償却!D7,減価償却!C7)))</f>
        <v/>
      </c>
      <c r="Q30" s="567"/>
      <c r="R30" s="567"/>
      <c r="S30" s="568"/>
      <c r="T30" s="572" t="s">
        <v>207</v>
      </c>
      <c r="U30" s="573"/>
      <c r="V30" s="569"/>
      <c r="W30" s="571"/>
      <c r="X30" s="574" t="str">
        <f>IF(L30="","",IF(減価償却!B7="",VLOOKUP(V30,年表!$K$3:$M$42,2,FALSE),VLOOKUP(V30,年表!$K$3:$M$42,3,FALSE)))</f>
        <v/>
      </c>
      <c r="Y30" s="575"/>
      <c r="Z30" s="576" t="str">
        <f>IF(L30="","",IF(K30=年表!U11,減価償却!F7,IF(T30="均等",減価償却!J7,減価償却!H7)))</f>
        <v/>
      </c>
      <c r="AA30" s="577"/>
      <c r="AB30" s="577"/>
      <c r="AC30" s="577"/>
      <c r="AD30" s="576" t="str">
        <f>IF(L30="","",IF(Z30=L30,減価償却!K7,IF(T30="均等",減価償却!M7,IF(減価償却!N7=FALSE,減価償却!L7,減価償却!N7))))</f>
        <v/>
      </c>
      <c r="AE30" s="577"/>
      <c r="AF30" s="577"/>
      <c r="AG30" s="577"/>
      <c r="AH30" s="531"/>
      <c r="AI30" s="532"/>
      <c r="AJ30" s="532"/>
      <c r="AK30" s="533"/>
      <c r="AL30" s="564">
        <v>1</v>
      </c>
      <c r="AM30" s="565"/>
      <c r="AN30" s="566" t="str">
        <f t="shared" si="5"/>
        <v/>
      </c>
      <c r="AO30" s="567"/>
      <c r="AP30" s="567"/>
      <c r="AQ30" s="568"/>
      <c r="AR30" s="566" t="str">
        <f>IF(L30="","",IF(減価償却!O7="最後",1,IF(Z30=L30,L30-AN30,Z30-AN30)))</f>
        <v/>
      </c>
      <c r="AS30" s="567"/>
      <c r="AT30" s="567"/>
      <c r="AU30" s="568"/>
      <c r="AV30" s="17"/>
      <c r="AW30" s="17"/>
      <c r="AX30" s="17"/>
      <c r="AY30" s="17"/>
      <c r="AZ30" s="17"/>
      <c r="BA30" s="17"/>
      <c r="BB30" s="17"/>
      <c r="BC30" s="17"/>
      <c r="BD30" s="17"/>
      <c r="BE30" s="17"/>
      <c r="BF30" s="17"/>
      <c r="BG30" s="17"/>
      <c r="BH30" s="17"/>
      <c r="BI30" s="17"/>
      <c r="BJ30" s="17"/>
      <c r="BK30" s="17"/>
      <c r="BL30" s="17"/>
      <c r="BM30" s="17"/>
    </row>
    <row r="31" spans="1:91" ht="18.2" customHeight="1" x14ac:dyDescent="0.4">
      <c r="B31" s="569"/>
      <c r="C31" s="570"/>
      <c r="D31" s="570"/>
      <c r="E31" s="571"/>
      <c r="F31" s="569"/>
      <c r="G31" s="571"/>
      <c r="H31" s="40"/>
      <c r="I31" s="41"/>
      <c r="J31" s="42"/>
      <c r="K31" s="38" t="str">
        <f>IF(H31="S",VLOOKUP(I31,年表!$E$3:$F$66,2,FALSE),IF(H31="H",VLOOKUP(I31,年表!$C$3:$D$33,2,FALSE),IF(H31="R",VLOOKUP(I31,年表!$A$3:$B$33,2,FALSE),"")))</f>
        <v/>
      </c>
      <c r="L31" s="552"/>
      <c r="M31" s="553"/>
      <c r="N31" s="553"/>
      <c r="O31" s="554"/>
      <c r="P31" s="566" t="str">
        <f>IF(L31="","",IF(T31="均等",減価償却!E8,IF(減価償却!B8="旧",減価償却!D8,減価償却!C8)))</f>
        <v/>
      </c>
      <c r="Q31" s="567"/>
      <c r="R31" s="567"/>
      <c r="S31" s="568"/>
      <c r="T31" s="572" t="s">
        <v>207</v>
      </c>
      <c r="U31" s="573"/>
      <c r="V31" s="569"/>
      <c r="W31" s="571"/>
      <c r="X31" s="574" t="str">
        <f>IF(L31="","",IF(減価償却!B8="",VLOOKUP(V31,年表!$K$3:$M$42,2,FALSE),VLOOKUP(V31,年表!$K$3:$M$42,3,FALSE)))</f>
        <v/>
      </c>
      <c r="Y31" s="575"/>
      <c r="Z31" s="576" t="str">
        <f>IF(L31="","",IF(K31=年表!U11,減価償却!F8,IF(T31="均等",減価償却!J8,減価償却!H8)))</f>
        <v/>
      </c>
      <c r="AA31" s="577"/>
      <c r="AB31" s="577"/>
      <c r="AC31" s="577"/>
      <c r="AD31" s="576" t="str">
        <f>IF(L31="","",IF(Z31=L31,減価償却!K8,IF(T31="均等",減価償却!M8,IF(減価償却!N8=FALSE,減価償却!L8,減価償却!N8))))</f>
        <v/>
      </c>
      <c r="AE31" s="577"/>
      <c r="AF31" s="577"/>
      <c r="AG31" s="577"/>
      <c r="AH31" s="531"/>
      <c r="AI31" s="532"/>
      <c r="AJ31" s="532"/>
      <c r="AK31" s="533"/>
      <c r="AL31" s="564">
        <v>1</v>
      </c>
      <c r="AM31" s="565"/>
      <c r="AN31" s="566" t="str">
        <f t="shared" si="5"/>
        <v/>
      </c>
      <c r="AO31" s="567"/>
      <c r="AP31" s="567"/>
      <c r="AQ31" s="568"/>
      <c r="AR31" s="566" t="str">
        <f>IF(L31="","",IF(減価償却!O8="最後",1,IF(Z31=L31,L31-AN31,Z31-AN31)))</f>
        <v/>
      </c>
      <c r="AS31" s="567"/>
      <c r="AT31" s="567"/>
      <c r="AU31" s="568"/>
      <c r="AV31" s="17"/>
      <c r="AW31" s="17"/>
      <c r="AX31" s="17"/>
      <c r="AY31" s="17"/>
      <c r="AZ31" s="17"/>
      <c r="BA31" s="17"/>
      <c r="BB31" s="17"/>
      <c r="BC31" s="17"/>
      <c r="BD31" s="17"/>
      <c r="BE31" s="17"/>
      <c r="BF31" s="17"/>
      <c r="BG31" s="17"/>
      <c r="BH31" s="17"/>
      <c r="BI31" s="17"/>
      <c r="BJ31" s="17"/>
      <c r="BK31" s="17"/>
      <c r="BL31" s="17"/>
      <c r="BM31" s="17"/>
    </row>
    <row r="32" spans="1:91" ht="18.2" customHeight="1" x14ac:dyDescent="0.4">
      <c r="B32" s="569"/>
      <c r="C32" s="570"/>
      <c r="D32" s="570"/>
      <c r="E32" s="571"/>
      <c r="F32" s="569"/>
      <c r="G32" s="571"/>
      <c r="H32" s="40"/>
      <c r="I32" s="41"/>
      <c r="J32" s="42"/>
      <c r="K32" s="38" t="str">
        <f>IF(H32="S",VLOOKUP(I32,年表!$E$3:$F$66,2,FALSE),IF(H32="H",VLOOKUP(I32,年表!$C$3:$D$33,2,FALSE),IF(H32="R",VLOOKUP(I32,年表!$A$3:$B$33,2,FALSE),"")))</f>
        <v/>
      </c>
      <c r="L32" s="552"/>
      <c r="M32" s="553"/>
      <c r="N32" s="553"/>
      <c r="O32" s="554"/>
      <c r="P32" s="566" t="str">
        <f>IF(L32="","",IF(T32="均等",減価償却!E9,IF(減価償却!B9="旧",減価償却!D9,減価償却!C9)))</f>
        <v/>
      </c>
      <c r="Q32" s="567"/>
      <c r="R32" s="567"/>
      <c r="S32" s="568"/>
      <c r="T32" s="572" t="s">
        <v>207</v>
      </c>
      <c r="U32" s="573"/>
      <c r="V32" s="569"/>
      <c r="W32" s="571"/>
      <c r="X32" s="574" t="str">
        <f>IF(L32="","",IF(減価償却!B9="",VLOOKUP(V32,年表!$K$3:$M$42,2,FALSE),VLOOKUP(V32,年表!$K$3:$M$42,3,FALSE)))</f>
        <v/>
      </c>
      <c r="Y32" s="575"/>
      <c r="Z32" s="576" t="str">
        <f>IF(L32="","",IF(K32=年表!U11,減価償却!F9,IF(T32="均等",減価償却!J9,減価償却!H9)))</f>
        <v/>
      </c>
      <c r="AA32" s="577"/>
      <c r="AB32" s="577"/>
      <c r="AC32" s="577"/>
      <c r="AD32" s="576" t="str">
        <f>IF(L32="","",IF(Z32=L32,減価償却!K9,IF(T32="均等",減価償却!M9,IF(減価償却!N9=FALSE,減価償却!L9,減価償却!N9))))</f>
        <v/>
      </c>
      <c r="AE32" s="577"/>
      <c r="AF32" s="577"/>
      <c r="AG32" s="577"/>
      <c r="AH32" s="531"/>
      <c r="AI32" s="532"/>
      <c r="AJ32" s="532"/>
      <c r="AK32" s="533"/>
      <c r="AL32" s="564">
        <v>1</v>
      </c>
      <c r="AM32" s="565"/>
      <c r="AN32" s="566" t="str">
        <f t="shared" si="5"/>
        <v/>
      </c>
      <c r="AO32" s="567"/>
      <c r="AP32" s="567"/>
      <c r="AQ32" s="568"/>
      <c r="AR32" s="566" t="str">
        <f>IF(L32="","",IF(減価償却!O9="最後",1,IF(Z32=L32,L32-AN32,Z32-AN32)))</f>
        <v/>
      </c>
      <c r="AS32" s="567"/>
      <c r="AT32" s="567"/>
      <c r="AU32" s="568"/>
      <c r="AV32" s="17"/>
      <c r="AW32" s="17"/>
      <c r="AX32" s="17"/>
      <c r="AY32" s="17"/>
      <c r="AZ32" s="17"/>
      <c r="BA32" s="17"/>
      <c r="BB32" s="17"/>
      <c r="BC32" s="17"/>
      <c r="BD32" s="17"/>
      <c r="BE32" s="17"/>
      <c r="BF32" s="17"/>
      <c r="BG32" s="17"/>
      <c r="BH32" s="17"/>
      <c r="BI32" s="17"/>
      <c r="BJ32" s="17"/>
      <c r="BK32" s="17"/>
      <c r="BL32" s="17"/>
      <c r="BM32" s="17"/>
    </row>
    <row r="33" spans="1:50" ht="18.2" customHeight="1" x14ac:dyDescent="0.4">
      <c r="B33" s="569"/>
      <c r="C33" s="570"/>
      <c r="D33" s="570"/>
      <c r="E33" s="571"/>
      <c r="F33" s="569"/>
      <c r="G33" s="571"/>
      <c r="H33" s="40"/>
      <c r="I33" s="41"/>
      <c r="J33" s="42"/>
      <c r="K33" s="38" t="str">
        <f>IF(H33="S",VLOOKUP(I33,年表!$E$3:$F$66,2,FALSE),IF(H33="H",VLOOKUP(I33,年表!$C$3:$D$33,2,FALSE),IF(H33="R",VLOOKUP(I33,年表!$A$3:$B$33,2,FALSE),"")))</f>
        <v/>
      </c>
      <c r="L33" s="552"/>
      <c r="M33" s="553"/>
      <c r="N33" s="553"/>
      <c r="O33" s="554"/>
      <c r="P33" s="566" t="str">
        <f>IF(L33="","",IF(T33="均等",減価償却!E10,IF(減価償却!B10="旧",減価償却!D10,減価償却!C10)))</f>
        <v/>
      </c>
      <c r="Q33" s="567"/>
      <c r="R33" s="567"/>
      <c r="S33" s="568"/>
      <c r="T33" s="572" t="s">
        <v>207</v>
      </c>
      <c r="U33" s="573"/>
      <c r="V33" s="569"/>
      <c r="W33" s="571"/>
      <c r="X33" s="574" t="str">
        <f>IF(L33="","",IF(減価償却!B10="",VLOOKUP(V33,年表!$K$3:$M$42,2,FALSE),VLOOKUP(V33,年表!$K$3:$M$42,3,FALSE)))</f>
        <v/>
      </c>
      <c r="Y33" s="575"/>
      <c r="Z33" s="576" t="str">
        <f>IF(L33="","",IF(K33=年表!U11,減価償却!F10,IF(T33="均等",減価償却!J10,減価償却!H10)))</f>
        <v/>
      </c>
      <c r="AA33" s="577"/>
      <c r="AB33" s="577"/>
      <c r="AC33" s="577"/>
      <c r="AD33" s="576" t="str">
        <f>IF(L33="","",IF(Z33=L33,減価償却!K10,IF(T33="均等",減価償却!M10,IF(減価償却!N10=FALSE,減価償却!L10,減価償却!N10))))</f>
        <v/>
      </c>
      <c r="AE33" s="577"/>
      <c r="AF33" s="577"/>
      <c r="AG33" s="577"/>
      <c r="AH33" s="531"/>
      <c r="AI33" s="532"/>
      <c r="AJ33" s="532"/>
      <c r="AK33" s="533"/>
      <c r="AL33" s="564">
        <v>1</v>
      </c>
      <c r="AM33" s="565"/>
      <c r="AN33" s="566" t="str">
        <f t="shared" si="5"/>
        <v/>
      </c>
      <c r="AO33" s="567"/>
      <c r="AP33" s="567"/>
      <c r="AQ33" s="568"/>
      <c r="AR33" s="566" t="str">
        <f>IF(L33="","",IF(減価償却!O10="最後",1,IF(Z33=L33,L33-AN33,Z33-AN33)))</f>
        <v/>
      </c>
      <c r="AS33" s="567"/>
      <c r="AT33" s="567"/>
      <c r="AU33" s="568"/>
      <c r="AV33" s="17"/>
      <c r="AW33" s="17"/>
    </row>
    <row r="34" spans="1:50" ht="18.2" customHeight="1" x14ac:dyDescent="0.4">
      <c r="B34" s="569"/>
      <c r="C34" s="570"/>
      <c r="D34" s="570"/>
      <c r="E34" s="571"/>
      <c r="F34" s="569"/>
      <c r="G34" s="571"/>
      <c r="H34" s="40"/>
      <c r="I34" s="41"/>
      <c r="J34" s="42"/>
      <c r="K34" s="38" t="str">
        <f>IF(H34="S",VLOOKUP(I34,年表!$E$3:$F$66,2,FALSE),IF(H34="H",VLOOKUP(I34,年表!$C$3:$D$33,2,FALSE),IF(H34="R",VLOOKUP(I34,年表!$A$3:$B$33,2,FALSE),"")))</f>
        <v/>
      </c>
      <c r="L34" s="552"/>
      <c r="M34" s="553"/>
      <c r="N34" s="553"/>
      <c r="O34" s="554"/>
      <c r="P34" s="566" t="str">
        <f>IF(L34="","",IF(T34="均等",減価償却!E11,IF(減価償却!B11="旧",減価償却!D11,減価償却!C11)))</f>
        <v/>
      </c>
      <c r="Q34" s="567"/>
      <c r="R34" s="567"/>
      <c r="S34" s="568"/>
      <c r="T34" s="572" t="s">
        <v>207</v>
      </c>
      <c r="U34" s="573"/>
      <c r="V34" s="569"/>
      <c r="W34" s="571"/>
      <c r="X34" s="574" t="str">
        <f>IF(L34="","",IF(減価償却!B11="",VLOOKUP(V34,年表!$K$3:$M$42,2,FALSE),VLOOKUP(V34,年表!$K$3:$M$42,3,FALSE)))</f>
        <v/>
      </c>
      <c r="Y34" s="575"/>
      <c r="Z34" s="576" t="str">
        <f>IF(L34="","",IF(K34=年表!U11,減価償却!F11,IF(T34="均等",減価償却!J11,減価償却!H11)))</f>
        <v/>
      </c>
      <c r="AA34" s="577"/>
      <c r="AB34" s="577"/>
      <c r="AC34" s="577"/>
      <c r="AD34" s="576" t="str">
        <f>IF(L34="","",IF(Z34=L34,減価償却!K11,IF(T34="均等",減価償却!M11,IF(減価償却!N11=FALSE,減価償却!L11,減価償却!N11))))</f>
        <v/>
      </c>
      <c r="AE34" s="577"/>
      <c r="AF34" s="577"/>
      <c r="AG34" s="577"/>
      <c r="AH34" s="531"/>
      <c r="AI34" s="532"/>
      <c r="AJ34" s="532"/>
      <c r="AK34" s="533"/>
      <c r="AL34" s="564">
        <v>1</v>
      </c>
      <c r="AM34" s="565"/>
      <c r="AN34" s="566" t="str">
        <f t="shared" si="5"/>
        <v/>
      </c>
      <c r="AO34" s="567"/>
      <c r="AP34" s="567"/>
      <c r="AQ34" s="568"/>
      <c r="AR34" s="566" t="str">
        <f>IF(L34="","",IF(減価償却!O11="最後",1,IF(Z34=L34,L34-AN34,Z34-AN34)))</f>
        <v/>
      </c>
      <c r="AS34" s="567"/>
      <c r="AT34" s="567"/>
      <c r="AU34" s="568"/>
      <c r="AV34" s="17"/>
      <c r="AW34" s="17"/>
    </row>
    <row r="35" spans="1:50" ht="18.2" customHeight="1" x14ac:dyDescent="0.4">
      <c r="B35" s="569"/>
      <c r="C35" s="570"/>
      <c r="D35" s="570"/>
      <c r="E35" s="571"/>
      <c r="F35" s="569"/>
      <c r="G35" s="571"/>
      <c r="H35" s="40"/>
      <c r="I35" s="41"/>
      <c r="J35" s="42"/>
      <c r="K35" s="38" t="str">
        <f>IF(H35="S",VLOOKUP(I35,年表!$E$3:$F$66,2,FALSE),IF(H35="H",VLOOKUP(I35,年表!$C$3:$D$33,2,FALSE),IF(H35="R",VLOOKUP(I35,年表!$A$3:$B$33,2,FALSE),"")))</f>
        <v/>
      </c>
      <c r="L35" s="552"/>
      <c r="M35" s="553"/>
      <c r="N35" s="553"/>
      <c r="O35" s="554"/>
      <c r="P35" s="566" t="str">
        <f>IF(L35="","",IF(T35="均等",減価償却!E12,IF(減価償却!B12="旧",減価償却!D12,減価償却!C12)))</f>
        <v/>
      </c>
      <c r="Q35" s="567"/>
      <c r="R35" s="567"/>
      <c r="S35" s="568"/>
      <c r="T35" s="572" t="s">
        <v>207</v>
      </c>
      <c r="U35" s="573"/>
      <c r="V35" s="569"/>
      <c r="W35" s="571"/>
      <c r="X35" s="574" t="str">
        <f>IF(L35="","",IF(減価償却!B12="",VLOOKUP(V35,年表!$K$3:$M$42,2,FALSE),VLOOKUP(V35,年表!$K$3:$M$42,3,FALSE)))</f>
        <v/>
      </c>
      <c r="Y35" s="575"/>
      <c r="Z35" s="576" t="str">
        <f>IF(L35="","",IF(K35=年表!U11,減価償却!F12,IF(T35="均等",減価償却!J12,減価償却!H12)))</f>
        <v/>
      </c>
      <c r="AA35" s="577"/>
      <c r="AB35" s="577"/>
      <c r="AC35" s="577"/>
      <c r="AD35" s="576" t="str">
        <f>IF(L35="","",IF(Z35=L35,減価償却!K12,IF(T35="均等",減価償却!M12,IF(減価償却!N12=FALSE,減価償却!L12,減価償却!N12))))</f>
        <v/>
      </c>
      <c r="AE35" s="577"/>
      <c r="AF35" s="577"/>
      <c r="AG35" s="577"/>
      <c r="AH35" s="531"/>
      <c r="AI35" s="532"/>
      <c r="AJ35" s="532"/>
      <c r="AK35" s="533"/>
      <c r="AL35" s="564">
        <v>1</v>
      </c>
      <c r="AM35" s="565"/>
      <c r="AN35" s="566" t="str">
        <f t="shared" si="5"/>
        <v/>
      </c>
      <c r="AO35" s="567"/>
      <c r="AP35" s="567"/>
      <c r="AQ35" s="568"/>
      <c r="AR35" s="566" t="str">
        <f>IF(L35="","",IF(減価償却!O12="最後",1,IF(Z35=L35,L35-AN35,Z35-AN35)))</f>
        <v/>
      </c>
      <c r="AS35" s="567"/>
      <c r="AT35" s="567"/>
      <c r="AU35" s="568"/>
      <c r="AV35" s="17"/>
      <c r="AW35" s="17"/>
    </row>
    <row r="36" spans="1:50" s="12" customFormat="1" ht="18.2" customHeight="1" x14ac:dyDescent="0.4"/>
    <row r="37" spans="1:50" s="12" customFormat="1" ht="18.2" customHeight="1" x14ac:dyDescent="0.4">
      <c r="B37" s="12" t="s">
        <v>208</v>
      </c>
      <c r="AB37" s="12" t="s">
        <v>209</v>
      </c>
      <c r="AC37" s="27"/>
      <c r="AD37" s="27"/>
      <c r="AE37" s="27"/>
      <c r="AF37" s="27"/>
    </row>
    <row r="38" spans="1:50" s="12" customFormat="1" ht="18.2" customHeight="1" x14ac:dyDescent="0.4">
      <c r="B38" s="560" t="s">
        <v>187</v>
      </c>
      <c r="C38" s="560"/>
      <c r="D38" s="560"/>
      <c r="E38" s="560"/>
      <c r="F38" s="560"/>
      <c r="G38" s="560" t="s">
        <v>210</v>
      </c>
      <c r="H38" s="560"/>
      <c r="I38" s="560"/>
      <c r="J38" s="560"/>
      <c r="K38" s="560"/>
      <c r="L38" s="560"/>
      <c r="M38" s="560" t="s">
        <v>211</v>
      </c>
      <c r="N38" s="560"/>
      <c r="O38" s="560"/>
      <c r="P38" s="560"/>
      <c r="Q38" s="560"/>
      <c r="R38" s="560" t="s">
        <v>212</v>
      </c>
      <c r="S38" s="560"/>
      <c r="T38" s="560"/>
      <c r="U38" s="560"/>
      <c r="V38" s="560"/>
      <c r="W38" s="560" t="s">
        <v>189</v>
      </c>
      <c r="X38" s="560"/>
      <c r="Y38" s="560"/>
      <c r="Z38" s="24"/>
      <c r="AA38" s="24"/>
      <c r="AB38" s="545" t="s">
        <v>21</v>
      </c>
      <c r="AC38" s="545"/>
      <c r="AD38" s="545"/>
      <c r="AE38" s="545"/>
      <c r="AF38" s="545"/>
      <c r="AG38" s="545" t="s">
        <v>183</v>
      </c>
      <c r="AH38" s="545"/>
      <c r="AI38" s="545"/>
      <c r="AJ38" s="545" t="s">
        <v>7</v>
      </c>
      <c r="AK38" s="545"/>
      <c r="AL38" s="545"/>
      <c r="AM38" s="545" t="s">
        <v>113</v>
      </c>
      <c r="AN38" s="545"/>
      <c r="AO38" s="545"/>
    </row>
    <row r="39" spans="1:50" ht="18.2" customHeight="1" x14ac:dyDescent="0.4">
      <c r="B39" s="536"/>
      <c r="C39" s="536"/>
      <c r="D39" s="536"/>
      <c r="E39" s="536"/>
      <c r="F39" s="536"/>
      <c r="G39" s="536"/>
      <c r="H39" s="536"/>
      <c r="I39" s="536"/>
      <c r="J39" s="536"/>
      <c r="K39" s="536"/>
      <c r="L39" s="536"/>
      <c r="M39" s="555"/>
      <c r="N39" s="555"/>
      <c r="O39" s="555"/>
      <c r="P39" s="555"/>
      <c r="Q39" s="555"/>
      <c r="R39" s="555"/>
      <c r="S39" s="555"/>
      <c r="T39" s="555"/>
      <c r="U39" s="555"/>
      <c r="V39" s="555"/>
      <c r="W39" s="556">
        <v>1</v>
      </c>
      <c r="X39" s="556"/>
      <c r="Y39" s="556"/>
      <c r="Z39" s="19">
        <f>(M39+R39)*W39</f>
        <v>0</v>
      </c>
      <c r="AA39" s="12"/>
      <c r="AB39" s="536"/>
      <c r="AC39" s="536"/>
      <c r="AD39" s="536"/>
      <c r="AE39" s="536"/>
      <c r="AF39" s="536"/>
      <c r="AG39" s="558"/>
      <c r="AH39" s="558"/>
      <c r="AI39" s="558"/>
      <c r="AJ39" s="559" t="s">
        <v>213</v>
      </c>
      <c r="AK39" s="559"/>
      <c r="AL39" s="559"/>
      <c r="AM39" s="557"/>
      <c r="AN39" s="557"/>
      <c r="AO39" s="557"/>
      <c r="AP39" s="43">
        <f>IF(AB39="",0,(IF(OR(AJ39="妻",AJ39="夫"),860000,500000)))</f>
        <v>0</v>
      </c>
      <c r="AQ39" s="43">
        <f>IF(AQ65&gt;0,ROUNDDOWN(AQ65/(COUNTA(AB39:AB41)+1),0),0)</f>
        <v>0</v>
      </c>
      <c r="AR39" s="19">
        <f>IF(AP39&lt;AQ39,AP39,AQ39)</f>
        <v>0</v>
      </c>
      <c r="AS39" s="279"/>
      <c r="AT39" s="279"/>
      <c r="AU39" s="279"/>
      <c r="AV39" s="279"/>
      <c r="AW39" s="12"/>
    </row>
    <row r="40" spans="1:50" ht="18.2" customHeight="1" x14ac:dyDescent="0.4">
      <c r="B40" s="536"/>
      <c r="C40" s="536"/>
      <c r="D40" s="536"/>
      <c r="E40" s="536"/>
      <c r="F40" s="536"/>
      <c r="G40" s="536"/>
      <c r="H40" s="536"/>
      <c r="I40" s="536"/>
      <c r="J40" s="536"/>
      <c r="K40" s="536"/>
      <c r="L40" s="536"/>
      <c r="M40" s="555"/>
      <c r="N40" s="555"/>
      <c r="O40" s="555"/>
      <c r="P40" s="555"/>
      <c r="Q40" s="555"/>
      <c r="R40" s="555"/>
      <c r="S40" s="555"/>
      <c r="T40" s="555"/>
      <c r="U40" s="555"/>
      <c r="V40" s="555"/>
      <c r="W40" s="556">
        <v>1</v>
      </c>
      <c r="X40" s="556"/>
      <c r="Y40" s="556"/>
      <c r="Z40" s="19">
        <f>(M40+R40)*W40</f>
        <v>0</v>
      </c>
      <c r="AA40" s="12"/>
      <c r="AB40" s="536"/>
      <c r="AC40" s="536"/>
      <c r="AD40" s="536"/>
      <c r="AE40" s="536"/>
      <c r="AF40" s="536"/>
      <c r="AG40" s="558"/>
      <c r="AH40" s="558"/>
      <c r="AI40" s="558"/>
      <c r="AJ40" s="559" t="s">
        <v>213</v>
      </c>
      <c r="AK40" s="559"/>
      <c r="AL40" s="559"/>
      <c r="AM40" s="557"/>
      <c r="AN40" s="557"/>
      <c r="AO40" s="557"/>
      <c r="AP40" s="43">
        <f t="shared" ref="AP40:AP41" si="6">IF(AB40="",0,(IF(OR(AJ40="妻",AJ40="夫"),860000,500000)))</f>
        <v>0</v>
      </c>
      <c r="AQ40" s="19">
        <f>IF(AQ65&gt;0,ROUNDDOWN(AQ65/(COUNTA(AB39:AB41)+1),0),0)</f>
        <v>0</v>
      </c>
      <c r="AR40" s="19">
        <f t="shared" ref="AR40:AR41" si="7">IF(AP40&lt;AQ40,AP40,AQ40)</f>
        <v>0</v>
      </c>
      <c r="AS40" s="279"/>
      <c r="AT40" s="279"/>
      <c r="AU40" s="279"/>
      <c r="AV40" s="279"/>
      <c r="AW40" s="12"/>
    </row>
    <row r="41" spans="1:50" s="12" customFormat="1" ht="18.2" customHeight="1" x14ac:dyDescent="0.4">
      <c r="B41" s="27"/>
      <c r="C41" s="27"/>
      <c r="D41" s="27"/>
      <c r="E41" s="27"/>
      <c r="F41" s="27"/>
      <c r="G41" s="27"/>
      <c r="H41" s="27"/>
      <c r="I41" s="27"/>
      <c r="J41" s="27"/>
      <c r="K41" s="27"/>
      <c r="L41" s="27"/>
      <c r="M41" s="17"/>
      <c r="N41" s="17"/>
      <c r="O41" s="17"/>
      <c r="P41" s="17"/>
      <c r="Q41" s="17"/>
      <c r="R41" s="17"/>
      <c r="S41" s="17"/>
      <c r="T41" s="17"/>
      <c r="U41" s="17"/>
      <c r="V41" s="17"/>
      <c r="W41" s="44"/>
      <c r="X41" s="44"/>
      <c r="Y41" s="44"/>
      <c r="AB41" s="536"/>
      <c r="AC41" s="536"/>
      <c r="AD41" s="536"/>
      <c r="AE41" s="536"/>
      <c r="AF41" s="536"/>
      <c r="AG41" s="558"/>
      <c r="AH41" s="558"/>
      <c r="AI41" s="558"/>
      <c r="AJ41" s="559" t="s">
        <v>213</v>
      </c>
      <c r="AK41" s="559"/>
      <c r="AL41" s="559"/>
      <c r="AM41" s="557"/>
      <c r="AN41" s="557"/>
      <c r="AO41" s="557"/>
      <c r="AP41" s="43">
        <f t="shared" si="6"/>
        <v>0</v>
      </c>
      <c r="AQ41" s="19">
        <f>IF(AQ65&gt;0,ROUNDDOWN(AQ65/(COUNTA(AB39:AB41)+1),0),0)</f>
        <v>0</v>
      </c>
      <c r="AR41" s="19">
        <f t="shared" si="7"/>
        <v>0</v>
      </c>
      <c r="AS41" s="44"/>
      <c r="AT41" s="279"/>
      <c r="AU41" s="279"/>
      <c r="AV41" s="279"/>
    </row>
    <row r="42" spans="1:50" s="12" customFormat="1" ht="18.2" customHeight="1" x14ac:dyDescent="0.4">
      <c r="B42" s="12" t="s">
        <v>214</v>
      </c>
      <c r="U42" s="17"/>
      <c r="V42" s="17"/>
      <c r="W42" s="44"/>
      <c r="X42" s="44"/>
      <c r="Y42" s="44"/>
      <c r="AR42" s="44"/>
      <c r="AS42" s="44"/>
    </row>
    <row r="43" spans="1:50" s="12" customFormat="1" ht="18.2" customHeight="1" x14ac:dyDescent="0.4">
      <c r="B43" s="560" t="s">
        <v>187</v>
      </c>
      <c r="C43" s="560"/>
      <c r="D43" s="560"/>
      <c r="E43" s="560"/>
      <c r="F43" s="560"/>
      <c r="G43" s="561" t="s">
        <v>215</v>
      </c>
      <c r="H43" s="562"/>
      <c r="I43" s="562"/>
      <c r="J43" s="562"/>
      <c r="K43" s="562"/>
      <c r="L43" s="563"/>
      <c r="M43" s="560" t="s">
        <v>216</v>
      </c>
      <c r="N43" s="560"/>
      <c r="O43" s="560"/>
      <c r="P43" s="560"/>
      <c r="Q43" s="560"/>
      <c r="R43" s="560" t="s">
        <v>189</v>
      </c>
      <c r="S43" s="560"/>
      <c r="T43" s="560"/>
      <c r="U43" s="17"/>
      <c r="V43" s="17"/>
      <c r="W43" s="44"/>
      <c r="X43" s="44"/>
      <c r="Y43" s="44"/>
      <c r="AR43" s="44"/>
      <c r="AS43" s="44"/>
    </row>
    <row r="44" spans="1:50" ht="18.2" customHeight="1" x14ac:dyDescent="0.4">
      <c r="B44" s="536"/>
      <c r="C44" s="536"/>
      <c r="D44" s="536"/>
      <c r="E44" s="536"/>
      <c r="F44" s="536"/>
      <c r="G44" s="552"/>
      <c r="H44" s="553"/>
      <c r="I44" s="553"/>
      <c r="J44" s="553"/>
      <c r="K44" s="553"/>
      <c r="L44" s="554"/>
      <c r="M44" s="555"/>
      <c r="N44" s="555"/>
      <c r="O44" s="555"/>
      <c r="P44" s="555"/>
      <c r="Q44" s="555"/>
      <c r="R44" s="556">
        <v>1</v>
      </c>
      <c r="S44" s="556"/>
      <c r="T44" s="556"/>
      <c r="U44" s="18">
        <f>M44*R44</f>
        <v>0</v>
      </c>
      <c r="V44" s="17"/>
      <c r="W44" s="44"/>
      <c r="X44" s="44"/>
      <c r="Y44" s="44"/>
      <c r="Z44" s="12"/>
      <c r="AA44" s="12"/>
      <c r="AB44" s="12"/>
      <c r="AC44" s="12"/>
      <c r="AD44" s="12"/>
      <c r="AE44" s="12"/>
      <c r="AF44" s="12"/>
      <c r="AG44" s="12"/>
      <c r="AH44" s="12"/>
      <c r="AI44" s="12"/>
      <c r="AJ44" s="12"/>
      <c r="AK44" s="12"/>
      <c r="AL44" s="12"/>
      <c r="AM44" s="12"/>
      <c r="AN44" s="12"/>
      <c r="AO44" s="12"/>
      <c r="AP44" s="17"/>
      <c r="AQ44" s="44"/>
      <c r="AR44" s="44"/>
      <c r="AS44" s="44"/>
      <c r="AT44" s="12"/>
      <c r="AU44" s="12"/>
      <c r="AV44" s="12"/>
      <c r="AW44" s="12"/>
    </row>
    <row r="45" spans="1:50" ht="18.2" customHeight="1" x14ac:dyDescent="0.4">
      <c r="B45" s="536"/>
      <c r="C45" s="536"/>
      <c r="D45" s="536"/>
      <c r="E45" s="536"/>
      <c r="F45" s="536"/>
      <c r="G45" s="552"/>
      <c r="H45" s="553"/>
      <c r="I45" s="553"/>
      <c r="J45" s="553"/>
      <c r="K45" s="553"/>
      <c r="L45" s="554"/>
      <c r="M45" s="555"/>
      <c r="N45" s="555"/>
      <c r="O45" s="555"/>
      <c r="P45" s="555"/>
      <c r="Q45" s="555"/>
      <c r="R45" s="556">
        <v>1</v>
      </c>
      <c r="S45" s="556"/>
      <c r="T45" s="556"/>
      <c r="U45" s="18">
        <f>M45*R45</f>
        <v>0</v>
      </c>
      <c r="V45" s="17"/>
      <c r="W45" s="44"/>
      <c r="X45" s="44"/>
      <c r="Y45" s="44"/>
      <c r="Z45" s="12"/>
      <c r="AA45" s="12"/>
      <c r="AB45" s="12"/>
      <c r="AC45" s="12"/>
      <c r="AD45" s="12"/>
      <c r="AE45" s="12"/>
      <c r="AF45" s="12"/>
      <c r="AG45" s="12"/>
      <c r="AH45" s="12"/>
      <c r="AI45" s="12"/>
      <c r="AJ45" s="12"/>
      <c r="AK45" s="12"/>
      <c r="AL45" s="12"/>
      <c r="AM45" s="12"/>
      <c r="AN45" s="12"/>
      <c r="AO45" s="12"/>
      <c r="AP45" s="17"/>
      <c r="AQ45" s="44"/>
      <c r="AR45" s="44"/>
      <c r="AS45" s="44"/>
      <c r="AT45" s="12"/>
      <c r="AU45" s="12"/>
      <c r="AV45" s="12"/>
      <c r="AW45" s="12"/>
    </row>
    <row r="46" spans="1:50" s="12" customFormat="1" ht="33" customHeight="1" thickBot="1" x14ac:dyDescent="0.45"/>
    <row r="47" spans="1:50" s="12" customFormat="1" ht="33" customHeight="1" x14ac:dyDescent="0.4">
      <c r="A47" s="4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7"/>
    </row>
    <row r="48" spans="1:50" s="12" customFormat="1" ht="33" customHeight="1" x14ac:dyDescent="0.4">
      <c r="A48" s="16"/>
      <c r="B48" s="550" t="str">
        <f>MID('１.始めに'!C14,8,4)</f>
        <v xml:space="preserve">令和５ </v>
      </c>
      <c r="C48" s="550"/>
      <c r="D48" s="550"/>
      <c r="E48" s="550"/>
      <c r="F48" s="550"/>
      <c r="G48" s="551" t="s">
        <v>217</v>
      </c>
      <c r="H48" s="551"/>
      <c r="I48" s="551"/>
      <c r="J48" s="551"/>
      <c r="K48" s="551"/>
      <c r="L48" s="551"/>
      <c r="M48" s="551"/>
      <c r="N48" s="551"/>
      <c r="O48" s="551"/>
      <c r="P48" s="551"/>
      <c r="Q48" s="551"/>
      <c r="R48" s="551"/>
      <c r="S48" s="551"/>
      <c r="T48" s="551"/>
      <c r="U48" s="551"/>
      <c r="V48" s="551"/>
      <c r="W48" s="551"/>
      <c r="X48" s="551"/>
      <c r="Y48" s="551"/>
      <c r="Z48" s="551"/>
      <c r="AA48" s="551"/>
      <c r="AB48" s="551"/>
      <c r="AC48" s="14"/>
      <c r="AD48" s="545" t="s">
        <v>119</v>
      </c>
      <c r="AE48" s="545"/>
      <c r="AF48" s="545"/>
      <c r="AG48" s="545"/>
      <c r="AH48" s="545" t="str">
        <f>'１.始めに'!C7&amp;""</f>
        <v/>
      </c>
      <c r="AI48" s="545"/>
      <c r="AJ48" s="545"/>
      <c r="AK48" s="545"/>
      <c r="AL48" s="545"/>
      <c r="AM48" s="545"/>
      <c r="AN48" s="545"/>
      <c r="AO48" s="545"/>
      <c r="AP48" s="545"/>
      <c r="AQ48" s="545"/>
      <c r="AR48" s="545"/>
      <c r="AS48" s="545"/>
      <c r="AT48" s="545"/>
      <c r="AU48" s="545"/>
      <c r="AV48" s="545"/>
      <c r="AW48" s="545"/>
      <c r="AX48" s="48"/>
    </row>
    <row r="49" spans="1:50" s="12" customFormat="1" ht="33" customHeight="1" x14ac:dyDescent="0.4">
      <c r="A49" s="16"/>
      <c r="B49" s="550"/>
      <c r="C49" s="550"/>
      <c r="D49" s="550"/>
      <c r="E49" s="550"/>
      <c r="F49" s="550"/>
      <c r="G49" s="551"/>
      <c r="H49" s="551"/>
      <c r="I49" s="551"/>
      <c r="J49" s="551"/>
      <c r="K49" s="551"/>
      <c r="L49" s="551"/>
      <c r="M49" s="551"/>
      <c r="N49" s="551"/>
      <c r="O49" s="551"/>
      <c r="P49" s="551"/>
      <c r="Q49" s="551"/>
      <c r="R49" s="551"/>
      <c r="S49" s="551"/>
      <c r="T49" s="551"/>
      <c r="U49" s="551"/>
      <c r="V49" s="551"/>
      <c r="W49" s="551"/>
      <c r="X49" s="551"/>
      <c r="Y49" s="551"/>
      <c r="Z49" s="551"/>
      <c r="AA49" s="551"/>
      <c r="AB49" s="551"/>
      <c r="AC49" s="14"/>
      <c r="AD49" s="545" t="s">
        <v>21</v>
      </c>
      <c r="AE49" s="545"/>
      <c r="AF49" s="545"/>
      <c r="AG49" s="545"/>
      <c r="AH49" s="545" t="str">
        <f>'１.始めに'!C4&amp;""</f>
        <v/>
      </c>
      <c r="AI49" s="545"/>
      <c r="AJ49" s="545"/>
      <c r="AK49" s="545"/>
      <c r="AL49" s="545"/>
      <c r="AM49" s="545"/>
      <c r="AN49" s="545"/>
      <c r="AO49" s="545"/>
      <c r="AP49" s="545"/>
      <c r="AQ49" s="545"/>
      <c r="AR49" s="545"/>
      <c r="AS49" s="545"/>
      <c r="AT49" s="545"/>
      <c r="AU49" s="545"/>
      <c r="AV49" s="545"/>
      <c r="AW49" s="545"/>
      <c r="AX49" s="48"/>
    </row>
    <row r="50" spans="1:50" s="12" customFormat="1" ht="33" customHeight="1" x14ac:dyDescent="0.4">
      <c r="A50" s="16"/>
      <c r="B50" s="550"/>
      <c r="C50" s="550"/>
      <c r="D50" s="550"/>
      <c r="E50" s="550"/>
      <c r="F50" s="550"/>
      <c r="G50" s="551"/>
      <c r="H50" s="551"/>
      <c r="I50" s="551"/>
      <c r="J50" s="551"/>
      <c r="K50" s="551"/>
      <c r="L50" s="551"/>
      <c r="M50" s="551"/>
      <c r="N50" s="551"/>
      <c r="O50" s="551"/>
      <c r="P50" s="551"/>
      <c r="Q50" s="551"/>
      <c r="R50" s="551"/>
      <c r="S50" s="551"/>
      <c r="T50" s="551"/>
      <c r="U50" s="551"/>
      <c r="V50" s="551"/>
      <c r="W50" s="551"/>
      <c r="X50" s="551"/>
      <c r="Y50" s="551"/>
      <c r="Z50" s="551"/>
      <c r="AA50" s="551"/>
      <c r="AB50" s="551"/>
      <c r="AC50" s="14"/>
      <c r="AD50" s="545" t="s">
        <v>218</v>
      </c>
      <c r="AE50" s="545"/>
      <c r="AF50" s="545"/>
      <c r="AG50" s="545"/>
      <c r="AH50" s="546" t="str">
        <f>'１.始めに'!C12&amp;""</f>
        <v/>
      </c>
      <c r="AI50" s="547"/>
      <c r="AJ50" s="547"/>
      <c r="AK50" s="547"/>
      <c r="AL50" s="547"/>
      <c r="AM50" s="547"/>
      <c r="AN50" s="548"/>
      <c r="AO50" s="545" t="s">
        <v>219</v>
      </c>
      <c r="AP50" s="545"/>
      <c r="AQ50" s="545"/>
      <c r="AR50" s="545"/>
      <c r="AS50" s="549" t="str">
        <f>'１.始めに'!C10&amp;""</f>
        <v/>
      </c>
      <c r="AT50" s="549"/>
      <c r="AU50" s="549"/>
      <c r="AV50" s="549"/>
      <c r="AW50" s="549"/>
      <c r="AX50" s="48"/>
    </row>
    <row r="51" spans="1:50" s="12" customFormat="1" ht="33" customHeight="1" x14ac:dyDescent="0.4">
      <c r="A51" s="16"/>
      <c r="B51" s="49"/>
      <c r="C51" s="49"/>
      <c r="D51" s="49"/>
      <c r="E51" s="49"/>
      <c r="F51" s="49"/>
      <c r="G51" s="50"/>
      <c r="H51" s="50"/>
      <c r="I51" s="50"/>
      <c r="J51" s="50"/>
      <c r="K51" s="50"/>
      <c r="L51" s="50"/>
      <c r="M51" s="50"/>
      <c r="N51" s="50"/>
      <c r="O51" s="50"/>
      <c r="P51" s="50"/>
      <c r="Q51" s="50"/>
      <c r="R51" s="50"/>
      <c r="S51" s="50"/>
      <c r="T51" s="50"/>
      <c r="U51" s="50"/>
      <c r="V51" s="50"/>
      <c r="W51" s="50"/>
      <c r="X51" s="50"/>
      <c r="Y51" s="50"/>
      <c r="Z51" s="50"/>
      <c r="AA51" s="50"/>
      <c r="AB51" s="50"/>
      <c r="AC51" s="14"/>
      <c r="AD51" s="545" t="s">
        <v>167</v>
      </c>
      <c r="AE51" s="545"/>
      <c r="AF51" s="545"/>
      <c r="AG51" s="545"/>
      <c r="AH51" s="546" t="str">
        <f>O2&amp;""</f>
        <v/>
      </c>
      <c r="AI51" s="547"/>
      <c r="AJ51" s="547"/>
      <c r="AK51" s="547"/>
      <c r="AL51" s="547"/>
      <c r="AM51" s="547"/>
      <c r="AN51" s="548"/>
      <c r="AO51" s="545" t="s">
        <v>169</v>
      </c>
      <c r="AP51" s="545"/>
      <c r="AQ51" s="545"/>
      <c r="AR51" s="545"/>
      <c r="AS51" s="549" t="str">
        <f>O3&amp;""</f>
        <v/>
      </c>
      <c r="AT51" s="549"/>
      <c r="AU51" s="549"/>
      <c r="AV51" s="549"/>
      <c r="AW51" s="549"/>
      <c r="AX51" s="48"/>
    </row>
    <row r="52" spans="1:50" s="12" customFormat="1" ht="33" customHeight="1" x14ac:dyDescent="0.4">
      <c r="A52" s="16"/>
      <c r="B52" s="49"/>
      <c r="C52" s="49"/>
      <c r="D52" s="49"/>
      <c r="E52" s="49"/>
      <c r="F52" s="49"/>
      <c r="G52" s="50"/>
      <c r="H52" s="50"/>
      <c r="I52" s="50"/>
      <c r="J52" s="50"/>
      <c r="K52" s="50"/>
      <c r="L52" s="50"/>
      <c r="M52" s="50"/>
      <c r="N52" s="50"/>
      <c r="O52" s="50"/>
      <c r="P52" s="50"/>
      <c r="Q52" s="50"/>
      <c r="R52" s="50"/>
      <c r="S52" s="50"/>
      <c r="T52" s="50"/>
      <c r="U52" s="50"/>
      <c r="V52" s="50"/>
      <c r="W52" s="50"/>
      <c r="X52" s="50"/>
      <c r="Y52" s="50"/>
      <c r="Z52" s="50"/>
      <c r="AA52" s="50"/>
      <c r="AB52" s="50"/>
      <c r="AC52" s="14"/>
      <c r="AD52" s="545" t="s">
        <v>166</v>
      </c>
      <c r="AE52" s="545"/>
      <c r="AF52" s="545"/>
      <c r="AG52" s="545"/>
      <c r="AH52" s="546" t="str">
        <f>D2&amp;""</f>
        <v/>
      </c>
      <c r="AI52" s="547"/>
      <c r="AJ52" s="547"/>
      <c r="AK52" s="547"/>
      <c r="AL52" s="547"/>
      <c r="AM52" s="547"/>
      <c r="AN52" s="548"/>
      <c r="AO52" s="545" t="s">
        <v>168</v>
      </c>
      <c r="AP52" s="545"/>
      <c r="AQ52" s="545"/>
      <c r="AR52" s="545"/>
      <c r="AS52" s="549" t="str">
        <f>D3&amp;""</f>
        <v/>
      </c>
      <c r="AT52" s="549"/>
      <c r="AU52" s="549"/>
      <c r="AV52" s="549"/>
      <c r="AW52" s="549"/>
      <c r="AX52" s="48"/>
    </row>
    <row r="53" spans="1:50" s="12" customFormat="1" ht="33" customHeight="1" x14ac:dyDescent="0.4">
      <c r="A53" s="1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48"/>
    </row>
    <row r="54" spans="1:50" s="12" customFormat="1" ht="33" customHeight="1" x14ac:dyDescent="0.4">
      <c r="A54" s="16"/>
      <c r="B54" s="545" t="s">
        <v>220</v>
      </c>
      <c r="C54" s="545"/>
      <c r="D54" s="545"/>
      <c r="E54" s="545"/>
      <c r="F54" s="545"/>
      <c r="G54" s="545"/>
      <c r="H54" s="545"/>
      <c r="I54" s="545"/>
      <c r="J54" s="545" t="s">
        <v>221</v>
      </c>
      <c r="K54" s="545"/>
      <c r="L54" s="545"/>
      <c r="M54" s="545"/>
      <c r="N54" s="545"/>
      <c r="O54" s="545"/>
      <c r="P54" s="545"/>
      <c r="Q54" s="13"/>
      <c r="R54" s="14"/>
      <c r="S54" s="545" t="s">
        <v>220</v>
      </c>
      <c r="T54" s="545"/>
      <c r="U54" s="545"/>
      <c r="V54" s="545"/>
      <c r="W54" s="545"/>
      <c r="X54" s="545"/>
      <c r="Y54" s="545"/>
      <c r="Z54" s="545"/>
      <c r="AA54" s="545" t="s">
        <v>221</v>
      </c>
      <c r="AB54" s="545"/>
      <c r="AC54" s="545"/>
      <c r="AD54" s="545"/>
      <c r="AE54" s="545"/>
      <c r="AF54" s="545"/>
      <c r="AG54" s="14"/>
      <c r="AH54" s="14"/>
      <c r="AI54" s="545" t="s">
        <v>220</v>
      </c>
      <c r="AJ54" s="545"/>
      <c r="AK54" s="545"/>
      <c r="AL54" s="545"/>
      <c r="AM54" s="545"/>
      <c r="AN54" s="545"/>
      <c r="AO54" s="545"/>
      <c r="AP54" s="545"/>
      <c r="AQ54" s="545" t="s">
        <v>221</v>
      </c>
      <c r="AR54" s="545"/>
      <c r="AS54" s="545"/>
      <c r="AT54" s="545"/>
      <c r="AU54" s="545"/>
      <c r="AV54" s="545"/>
      <c r="AW54" s="14"/>
      <c r="AX54" s="48"/>
    </row>
    <row r="55" spans="1:50" ht="33" customHeight="1" x14ac:dyDescent="0.4">
      <c r="A55" s="16"/>
      <c r="B55" s="535" t="s">
        <v>98</v>
      </c>
      <c r="C55" s="529" t="s">
        <v>222</v>
      </c>
      <c r="D55" s="529"/>
      <c r="E55" s="529"/>
      <c r="F55" s="529"/>
      <c r="G55" s="529"/>
      <c r="H55" s="529"/>
      <c r="I55" s="51" t="s">
        <v>223</v>
      </c>
      <c r="J55" s="530">
        <f>P13</f>
        <v>0</v>
      </c>
      <c r="K55" s="530"/>
      <c r="L55" s="530"/>
      <c r="M55" s="530"/>
      <c r="N55" s="530"/>
      <c r="O55" s="530"/>
      <c r="P55" s="530"/>
      <c r="Q55" s="13"/>
      <c r="R55" s="14"/>
      <c r="S55" s="535" t="s">
        <v>224</v>
      </c>
      <c r="T55" s="541" t="s">
        <v>225</v>
      </c>
      <c r="U55" s="541"/>
      <c r="V55" s="541"/>
      <c r="W55" s="541"/>
      <c r="X55" s="541"/>
      <c r="Y55" s="541"/>
      <c r="Z55" s="51" t="s">
        <v>226</v>
      </c>
      <c r="AA55" s="530"/>
      <c r="AB55" s="530"/>
      <c r="AC55" s="530"/>
      <c r="AD55" s="530"/>
      <c r="AE55" s="530"/>
      <c r="AF55" s="530"/>
      <c r="AG55" s="14"/>
      <c r="AH55" s="14"/>
      <c r="AI55" s="535" t="s">
        <v>224</v>
      </c>
      <c r="AJ55" s="540" t="s">
        <v>227</v>
      </c>
      <c r="AK55" s="529" t="s">
        <v>228</v>
      </c>
      <c r="AL55" s="529"/>
      <c r="AM55" s="529"/>
      <c r="AN55" s="529"/>
      <c r="AO55" s="529"/>
      <c r="AP55" s="51" t="s">
        <v>230</v>
      </c>
      <c r="AQ55" s="530"/>
      <c r="AR55" s="530"/>
      <c r="AS55" s="530"/>
      <c r="AT55" s="530"/>
      <c r="AU55" s="530"/>
      <c r="AV55" s="530"/>
      <c r="AW55" s="14"/>
      <c r="AX55" s="48"/>
    </row>
    <row r="56" spans="1:50" ht="33" customHeight="1" x14ac:dyDescent="0.4">
      <c r="A56" s="16"/>
      <c r="B56" s="535"/>
      <c r="C56" s="529" t="s">
        <v>231</v>
      </c>
      <c r="D56" s="529"/>
      <c r="E56" s="529"/>
      <c r="F56" s="529"/>
      <c r="G56" s="529"/>
      <c r="H56" s="529"/>
      <c r="I56" s="51" t="s">
        <v>232</v>
      </c>
      <c r="J56" s="530"/>
      <c r="K56" s="530"/>
      <c r="L56" s="530"/>
      <c r="M56" s="530"/>
      <c r="N56" s="530"/>
      <c r="O56" s="530"/>
      <c r="P56" s="530"/>
      <c r="Q56" s="13"/>
      <c r="R56" s="14"/>
      <c r="S56" s="535"/>
      <c r="T56" s="529" t="s">
        <v>233</v>
      </c>
      <c r="U56" s="529"/>
      <c r="V56" s="529"/>
      <c r="W56" s="529"/>
      <c r="X56" s="529"/>
      <c r="Y56" s="529"/>
      <c r="Z56" s="51" t="s">
        <v>235</v>
      </c>
      <c r="AA56" s="530">
        <f>SUM(Z39:Z40)</f>
        <v>0</v>
      </c>
      <c r="AB56" s="530"/>
      <c r="AC56" s="530"/>
      <c r="AD56" s="530"/>
      <c r="AE56" s="530"/>
      <c r="AF56" s="530"/>
      <c r="AG56" s="14"/>
      <c r="AH56" s="14"/>
      <c r="AI56" s="535"/>
      <c r="AJ56" s="540"/>
      <c r="AK56" s="536"/>
      <c r="AL56" s="536"/>
      <c r="AM56" s="536"/>
      <c r="AN56" s="536"/>
      <c r="AO56" s="536"/>
      <c r="AP56" s="51" t="s">
        <v>236</v>
      </c>
      <c r="AQ56" s="530"/>
      <c r="AR56" s="530"/>
      <c r="AS56" s="530"/>
      <c r="AT56" s="530"/>
      <c r="AU56" s="530"/>
      <c r="AV56" s="530"/>
      <c r="AW56" s="14"/>
      <c r="AX56" s="48"/>
    </row>
    <row r="57" spans="1:50" ht="33" customHeight="1" x14ac:dyDescent="0.4">
      <c r="A57" s="16"/>
      <c r="B57" s="535"/>
      <c r="C57" s="529" t="s">
        <v>162</v>
      </c>
      <c r="D57" s="529"/>
      <c r="E57" s="529"/>
      <c r="F57" s="529"/>
      <c r="G57" s="529"/>
      <c r="H57" s="529"/>
      <c r="I57" s="51" t="s">
        <v>237</v>
      </c>
      <c r="J57" s="530"/>
      <c r="K57" s="530"/>
      <c r="L57" s="530"/>
      <c r="M57" s="530"/>
      <c r="N57" s="530"/>
      <c r="O57" s="530"/>
      <c r="P57" s="530"/>
      <c r="Q57" s="13"/>
      <c r="R57" s="14"/>
      <c r="S57" s="535"/>
      <c r="T57" s="529" t="s">
        <v>216</v>
      </c>
      <c r="U57" s="529"/>
      <c r="V57" s="529"/>
      <c r="W57" s="529"/>
      <c r="X57" s="529"/>
      <c r="Y57" s="529"/>
      <c r="Z57" s="51" t="s">
        <v>238</v>
      </c>
      <c r="AA57" s="530">
        <f>SUM(U44:U45)</f>
        <v>0</v>
      </c>
      <c r="AB57" s="530"/>
      <c r="AC57" s="530"/>
      <c r="AD57" s="530"/>
      <c r="AE57" s="530"/>
      <c r="AF57" s="530"/>
      <c r="AG57" s="14"/>
      <c r="AH57" s="14"/>
      <c r="AI57" s="535"/>
      <c r="AJ57" s="540"/>
      <c r="AK57" s="536"/>
      <c r="AL57" s="536"/>
      <c r="AM57" s="536"/>
      <c r="AN57" s="536"/>
      <c r="AO57" s="536"/>
      <c r="AP57" s="51" t="s">
        <v>239</v>
      </c>
      <c r="AQ57" s="530"/>
      <c r="AR57" s="530"/>
      <c r="AS57" s="530"/>
      <c r="AT57" s="530"/>
      <c r="AU57" s="530"/>
      <c r="AV57" s="530"/>
      <c r="AW57" s="14"/>
      <c r="AX57" s="48"/>
    </row>
    <row r="58" spans="1:50" ht="33" customHeight="1" x14ac:dyDescent="0.4">
      <c r="A58" s="16"/>
      <c r="B58" s="535"/>
      <c r="C58" s="529" t="s">
        <v>240</v>
      </c>
      <c r="D58" s="529"/>
      <c r="E58" s="529"/>
      <c r="F58" s="529"/>
      <c r="G58" s="529"/>
      <c r="H58" s="529"/>
      <c r="I58" s="51" t="s">
        <v>241</v>
      </c>
      <c r="J58" s="534">
        <f>SUM(J55:P57)</f>
        <v>0</v>
      </c>
      <c r="K58" s="534"/>
      <c r="L58" s="534"/>
      <c r="M58" s="534"/>
      <c r="N58" s="534"/>
      <c r="O58" s="534"/>
      <c r="P58" s="534"/>
      <c r="Q58" s="13"/>
      <c r="R58" s="14"/>
      <c r="S58" s="535"/>
      <c r="T58" s="540" t="s">
        <v>227</v>
      </c>
      <c r="U58" s="529" t="s">
        <v>242</v>
      </c>
      <c r="V58" s="529"/>
      <c r="W58" s="529"/>
      <c r="X58" s="529"/>
      <c r="Y58" s="529"/>
      <c r="Z58" s="51" t="s">
        <v>243</v>
      </c>
      <c r="AA58" s="530"/>
      <c r="AB58" s="530"/>
      <c r="AC58" s="530"/>
      <c r="AD58" s="530"/>
      <c r="AE58" s="530"/>
      <c r="AF58" s="530"/>
      <c r="AG58" s="14"/>
      <c r="AH58" s="14"/>
      <c r="AI58" s="535"/>
      <c r="AJ58" s="540"/>
      <c r="AK58" s="536"/>
      <c r="AL58" s="536"/>
      <c r="AM58" s="536"/>
      <c r="AN58" s="536"/>
      <c r="AO58" s="536"/>
      <c r="AP58" s="51" t="s">
        <v>244</v>
      </c>
      <c r="AQ58" s="530"/>
      <c r="AR58" s="530"/>
      <c r="AS58" s="530"/>
      <c r="AT58" s="530"/>
      <c r="AU58" s="530"/>
      <c r="AV58" s="530"/>
      <c r="AW58" s="14"/>
      <c r="AX58" s="48"/>
    </row>
    <row r="59" spans="1:50" ht="33" customHeight="1" x14ac:dyDescent="0.4">
      <c r="A59" s="16"/>
      <c r="B59" s="535" t="s">
        <v>245</v>
      </c>
      <c r="C59" s="529" t="s">
        <v>246</v>
      </c>
      <c r="D59" s="529"/>
      <c r="E59" s="529"/>
      <c r="F59" s="529"/>
      <c r="G59" s="529"/>
      <c r="H59" s="529"/>
      <c r="I59" s="51" t="s">
        <v>247</v>
      </c>
      <c r="J59" s="530"/>
      <c r="K59" s="530"/>
      <c r="L59" s="530"/>
      <c r="M59" s="530"/>
      <c r="N59" s="530"/>
      <c r="O59" s="530"/>
      <c r="P59" s="530"/>
      <c r="Q59" s="13"/>
      <c r="R59" s="14"/>
      <c r="S59" s="535"/>
      <c r="T59" s="540"/>
      <c r="U59" s="529" t="s">
        <v>248</v>
      </c>
      <c r="V59" s="529"/>
      <c r="W59" s="529"/>
      <c r="X59" s="529"/>
      <c r="Y59" s="529"/>
      <c r="Z59" s="52" t="s">
        <v>249</v>
      </c>
      <c r="AA59" s="530"/>
      <c r="AB59" s="530"/>
      <c r="AC59" s="530"/>
      <c r="AD59" s="530"/>
      <c r="AE59" s="530"/>
      <c r="AF59" s="530"/>
      <c r="AG59" s="14"/>
      <c r="AH59" s="14"/>
      <c r="AI59" s="535"/>
      <c r="AJ59" s="540"/>
      <c r="AK59" s="536"/>
      <c r="AL59" s="536"/>
      <c r="AM59" s="536"/>
      <c r="AN59" s="536"/>
      <c r="AO59" s="536"/>
      <c r="AP59" s="51" t="s">
        <v>250</v>
      </c>
      <c r="AQ59" s="530"/>
      <c r="AR59" s="530"/>
      <c r="AS59" s="530"/>
      <c r="AT59" s="530"/>
      <c r="AU59" s="530"/>
      <c r="AV59" s="530"/>
      <c r="AW59" s="14"/>
      <c r="AX59" s="48"/>
    </row>
    <row r="60" spans="1:50" ht="33" customHeight="1" x14ac:dyDescent="0.4">
      <c r="A60" s="16"/>
      <c r="B60" s="535"/>
      <c r="C60" s="529" t="s">
        <v>251</v>
      </c>
      <c r="D60" s="529"/>
      <c r="E60" s="529"/>
      <c r="F60" s="529"/>
      <c r="G60" s="529"/>
      <c r="H60" s="529"/>
      <c r="I60" s="51" t="s">
        <v>252</v>
      </c>
      <c r="J60" s="530">
        <f>AJ13</f>
        <v>0</v>
      </c>
      <c r="K60" s="530"/>
      <c r="L60" s="530"/>
      <c r="M60" s="530"/>
      <c r="N60" s="530"/>
      <c r="O60" s="530"/>
      <c r="P60" s="530"/>
      <c r="Q60" s="13"/>
      <c r="R60" s="14"/>
      <c r="S60" s="535"/>
      <c r="T60" s="540"/>
      <c r="U60" s="529" t="s">
        <v>253</v>
      </c>
      <c r="V60" s="529"/>
      <c r="W60" s="529"/>
      <c r="X60" s="529"/>
      <c r="Y60" s="529"/>
      <c r="Z60" s="51" t="s">
        <v>254</v>
      </c>
      <c r="AA60" s="530"/>
      <c r="AB60" s="530"/>
      <c r="AC60" s="530"/>
      <c r="AD60" s="530"/>
      <c r="AE60" s="530"/>
      <c r="AF60" s="530"/>
      <c r="AG60" s="14"/>
      <c r="AH60" s="14"/>
      <c r="AI60" s="535"/>
      <c r="AJ60" s="540"/>
      <c r="AK60" s="536"/>
      <c r="AL60" s="536"/>
      <c r="AM60" s="536"/>
      <c r="AN60" s="536"/>
      <c r="AO60" s="536"/>
      <c r="AP60" s="51" t="s">
        <v>255</v>
      </c>
      <c r="AQ60" s="537"/>
      <c r="AR60" s="538"/>
      <c r="AS60" s="538"/>
      <c r="AT60" s="538"/>
      <c r="AU60" s="538"/>
      <c r="AV60" s="539"/>
      <c r="AW60" s="14"/>
      <c r="AX60" s="48"/>
    </row>
    <row r="61" spans="1:50" ht="33" customHeight="1" x14ac:dyDescent="0.4">
      <c r="A61" s="16"/>
      <c r="B61" s="535"/>
      <c r="C61" s="529" t="s">
        <v>256</v>
      </c>
      <c r="D61" s="529"/>
      <c r="E61" s="529"/>
      <c r="F61" s="529"/>
      <c r="G61" s="529"/>
      <c r="H61" s="529"/>
      <c r="I61" s="51" t="s">
        <v>257</v>
      </c>
      <c r="J61" s="534">
        <f>J59+J60</f>
        <v>0</v>
      </c>
      <c r="K61" s="534"/>
      <c r="L61" s="534"/>
      <c r="M61" s="534"/>
      <c r="N61" s="534"/>
      <c r="O61" s="534"/>
      <c r="P61" s="534"/>
      <c r="Q61" s="13"/>
      <c r="R61" s="14"/>
      <c r="S61" s="535"/>
      <c r="T61" s="540"/>
      <c r="U61" s="531" t="s">
        <v>258</v>
      </c>
      <c r="V61" s="532"/>
      <c r="W61" s="532"/>
      <c r="X61" s="532"/>
      <c r="Y61" s="533"/>
      <c r="Z61" s="51" t="s">
        <v>259</v>
      </c>
      <c r="AA61" s="530"/>
      <c r="AB61" s="530"/>
      <c r="AC61" s="530"/>
      <c r="AD61" s="530"/>
      <c r="AE61" s="530"/>
      <c r="AF61" s="530"/>
      <c r="AG61" s="14"/>
      <c r="AH61" s="14"/>
      <c r="AI61" s="535"/>
      <c r="AJ61" s="540"/>
      <c r="AK61" s="536"/>
      <c r="AL61" s="536"/>
      <c r="AM61" s="536"/>
      <c r="AN61" s="536"/>
      <c r="AO61" s="536"/>
      <c r="AP61" s="53" t="s">
        <v>260</v>
      </c>
      <c r="AQ61" s="530"/>
      <c r="AR61" s="530"/>
      <c r="AS61" s="530"/>
      <c r="AT61" s="530"/>
      <c r="AU61" s="530"/>
      <c r="AV61" s="530"/>
      <c r="AW61" s="14"/>
      <c r="AX61" s="48"/>
    </row>
    <row r="62" spans="1:50" ht="33" customHeight="1" x14ac:dyDescent="0.4">
      <c r="A62" s="16"/>
      <c r="B62" s="535"/>
      <c r="C62" s="529" t="s">
        <v>261</v>
      </c>
      <c r="D62" s="529"/>
      <c r="E62" s="529"/>
      <c r="F62" s="529"/>
      <c r="G62" s="529"/>
      <c r="H62" s="529"/>
      <c r="I62" s="51" t="s">
        <v>262</v>
      </c>
      <c r="J62" s="530"/>
      <c r="K62" s="530"/>
      <c r="L62" s="530"/>
      <c r="M62" s="530"/>
      <c r="N62" s="530"/>
      <c r="O62" s="530"/>
      <c r="P62" s="530"/>
      <c r="Q62" s="13"/>
      <c r="R62" s="14"/>
      <c r="S62" s="535"/>
      <c r="T62" s="540"/>
      <c r="U62" s="531" t="s">
        <v>263</v>
      </c>
      <c r="V62" s="532"/>
      <c r="W62" s="532"/>
      <c r="X62" s="532"/>
      <c r="Y62" s="533"/>
      <c r="Z62" s="51" t="s">
        <v>264</v>
      </c>
      <c r="AA62" s="530"/>
      <c r="AB62" s="530"/>
      <c r="AC62" s="530"/>
      <c r="AD62" s="530"/>
      <c r="AE62" s="530"/>
      <c r="AF62" s="530"/>
      <c r="AG62" s="14"/>
      <c r="AH62" s="14"/>
      <c r="AI62" s="535"/>
      <c r="AJ62" s="540"/>
      <c r="AK62" s="529" t="s">
        <v>265</v>
      </c>
      <c r="AL62" s="529"/>
      <c r="AM62" s="529"/>
      <c r="AN62" s="529"/>
      <c r="AO62" s="529"/>
      <c r="AP62" s="51" t="s">
        <v>266</v>
      </c>
      <c r="AQ62" s="530"/>
      <c r="AR62" s="530"/>
      <c r="AS62" s="530"/>
      <c r="AT62" s="530"/>
      <c r="AU62" s="530"/>
      <c r="AV62" s="530"/>
      <c r="AW62" s="14"/>
      <c r="AX62" s="48"/>
    </row>
    <row r="63" spans="1:50" ht="33" customHeight="1" x14ac:dyDescent="0.4">
      <c r="A63" s="16"/>
      <c r="B63" s="535"/>
      <c r="C63" s="529" t="s">
        <v>267</v>
      </c>
      <c r="D63" s="529"/>
      <c r="E63" s="529"/>
      <c r="F63" s="529"/>
      <c r="G63" s="529"/>
      <c r="H63" s="529"/>
      <c r="I63" s="51" t="s">
        <v>268</v>
      </c>
      <c r="J63" s="534">
        <f>J61-J62</f>
        <v>0</v>
      </c>
      <c r="K63" s="534"/>
      <c r="L63" s="534"/>
      <c r="M63" s="534"/>
      <c r="N63" s="534"/>
      <c r="O63" s="534"/>
      <c r="P63" s="534"/>
      <c r="Q63" s="13"/>
      <c r="R63" s="14"/>
      <c r="S63" s="535"/>
      <c r="T63" s="540"/>
      <c r="U63" s="531" t="s">
        <v>269</v>
      </c>
      <c r="V63" s="532"/>
      <c r="W63" s="532"/>
      <c r="X63" s="532"/>
      <c r="Y63" s="533"/>
      <c r="Z63" s="51" t="s">
        <v>270</v>
      </c>
      <c r="AA63" s="530"/>
      <c r="AB63" s="530"/>
      <c r="AC63" s="530"/>
      <c r="AD63" s="530"/>
      <c r="AE63" s="530"/>
      <c r="AF63" s="530"/>
      <c r="AG63" s="14"/>
      <c r="AH63" s="14"/>
      <c r="AI63" s="535"/>
      <c r="AJ63" s="540"/>
      <c r="AK63" s="529" t="s">
        <v>256</v>
      </c>
      <c r="AL63" s="529"/>
      <c r="AM63" s="529"/>
      <c r="AN63" s="529"/>
      <c r="AO63" s="529"/>
      <c r="AP63" s="51" t="s">
        <v>271</v>
      </c>
      <c r="AQ63" s="534">
        <f>SUM($AA$58:$AF$67)+SUM(AQ55:AV62)</f>
        <v>0</v>
      </c>
      <c r="AR63" s="534"/>
      <c r="AS63" s="534"/>
      <c r="AT63" s="534"/>
      <c r="AU63" s="534"/>
      <c r="AV63" s="534"/>
      <c r="AW63" s="14"/>
      <c r="AX63" s="48"/>
    </row>
    <row r="64" spans="1:50" ht="33" customHeight="1" x14ac:dyDescent="0.4">
      <c r="A64" s="16"/>
      <c r="B64" s="529" t="s">
        <v>272</v>
      </c>
      <c r="C64" s="529"/>
      <c r="D64" s="529"/>
      <c r="E64" s="529"/>
      <c r="F64" s="529"/>
      <c r="G64" s="529"/>
      <c r="H64" s="529"/>
      <c r="I64" s="51" t="s">
        <v>273</v>
      </c>
      <c r="J64" s="534">
        <f>J58-J63</f>
        <v>0</v>
      </c>
      <c r="K64" s="534"/>
      <c r="L64" s="534"/>
      <c r="M64" s="534"/>
      <c r="N64" s="534"/>
      <c r="O64" s="534"/>
      <c r="P64" s="534"/>
      <c r="Q64" s="13"/>
      <c r="R64" s="14"/>
      <c r="S64" s="535"/>
      <c r="T64" s="540"/>
      <c r="U64" s="531" t="s">
        <v>274</v>
      </c>
      <c r="V64" s="532"/>
      <c r="W64" s="532"/>
      <c r="X64" s="532"/>
      <c r="Y64" s="533"/>
      <c r="Z64" s="51" t="s">
        <v>275</v>
      </c>
      <c r="AA64" s="530"/>
      <c r="AB64" s="530"/>
      <c r="AC64" s="530"/>
      <c r="AD64" s="530"/>
      <c r="AE64" s="530"/>
      <c r="AF64" s="530"/>
      <c r="AG64" s="14"/>
      <c r="AH64" s="14"/>
      <c r="AI64" s="535"/>
      <c r="AJ64" s="529" t="s">
        <v>276</v>
      </c>
      <c r="AK64" s="529"/>
      <c r="AL64" s="529"/>
      <c r="AM64" s="529"/>
      <c r="AN64" s="529"/>
      <c r="AO64" s="529"/>
      <c r="AP64" s="51" t="s">
        <v>277</v>
      </c>
      <c r="AQ64" s="534">
        <f>SUM(J65:P67)+SUM(AA55:AF57)+AQ63</f>
        <v>0</v>
      </c>
      <c r="AR64" s="534"/>
      <c r="AS64" s="534"/>
      <c r="AT64" s="534"/>
      <c r="AU64" s="534"/>
      <c r="AV64" s="534"/>
      <c r="AW64" s="14"/>
      <c r="AX64" s="48"/>
    </row>
    <row r="65" spans="1:51" ht="33" customHeight="1" x14ac:dyDescent="0.4">
      <c r="A65" s="16"/>
      <c r="B65" s="542" t="s">
        <v>224</v>
      </c>
      <c r="C65" s="529" t="s">
        <v>278</v>
      </c>
      <c r="D65" s="529"/>
      <c r="E65" s="529"/>
      <c r="F65" s="529"/>
      <c r="G65" s="529"/>
      <c r="H65" s="529"/>
      <c r="I65" s="51" t="s">
        <v>279</v>
      </c>
      <c r="J65" s="530">
        <f>X21</f>
        <v>0</v>
      </c>
      <c r="K65" s="530"/>
      <c r="L65" s="530"/>
      <c r="M65" s="530"/>
      <c r="N65" s="530"/>
      <c r="O65" s="530"/>
      <c r="P65" s="530"/>
      <c r="Q65" s="13"/>
      <c r="R65" s="14"/>
      <c r="S65" s="535"/>
      <c r="T65" s="540"/>
      <c r="U65" s="531" t="s">
        <v>280</v>
      </c>
      <c r="V65" s="532"/>
      <c r="W65" s="532"/>
      <c r="X65" s="532"/>
      <c r="Y65" s="533"/>
      <c r="Z65" s="51" t="s">
        <v>281</v>
      </c>
      <c r="AA65" s="530"/>
      <c r="AB65" s="530"/>
      <c r="AC65" s="530"/>
      <c r="AD65" s="530"/>
      <c r="AE65" s="530"/>
      <c r="AF65" s="530"/>
      <c r="AG65" s="14"/>
      <c r="AH65" s="14"/>
      <c r="AI65" s="529" t="s">
        <v>282</v>
      </c>
      <c r="AJ65" s="529"/>
      <c r="AK65" s="529"/>
      <c r="AL65" s="529"/>
      <c r="AM65" s="529"/>
      <c r="AN65" s="529"/>
      <c r="AO65" s="529"/>
      <c r="AP65" s="51" t="s">
        <v>283</v>
      </c>
      <c r="AQ65" s="534">
        <f>J64-AQ64</f>
        <v>0</v>
      </c>
      <c r="AR65" s="534"/>
      <c r="AS65" s="534"/>
      <c r="AT65" s="534"/>
      <c r="AU65" s="534"/>
      <c r="AV65" s="534"/>
      <c r="AW65" s="14"/>
      <c r="AX65" s="48"/>
    </row>
    <row r="66" spans="1:51" ht="33" customHeight="1" x14ac:dyDescent="0.4">
      <c r="A66" s="16"/>
      <c r="B66" s="543"/>
      <c r="C66" s="529" t="s">
        <v>284</v>
      </c>
      <c r="D66" s="529"/>
      <c r="E66" s="529"/>
      <c r="F66" s="529"/>
      <c r="G66" s="529"/>
      <c r="H66" s="529"/>
      <c r="I66" s="51" t="s">
        <v>285</v>
      </c>
      <c r="J66" s="530">
        <f>AO21</f>
        <v>0</v>
      </c>
      <c r="K66" s="530"/>
      <c r="L66" s="530"/>
      <c r="M66" s="530"/>
      <c r="N66" s="530"/>
      <c r="O66" s="530"/>
      <c r="P66" s="530"/>
      <c r="Q66" s="13"/>
      <c r="R66" s="14"/>
      <c r="S66" s="535"/>
      <c r="T66" s="540"/>
      <c r="U66" s="531" t="s">
        <v>286</v>
      </c>
      <c r="V66" s="532"/>
      <c r="W66" s="532"/>
      <c r="X66" s="532"/>
      <c r="Y66" s="533"/>
      <c r="Z66" s="51" t="s">
        <v>287</v>
      </c>
      <c r="AA66" s="530"/>
      <c r="AB66" s="530"/>
      <c r="AC66" s="530"/>
      <c r="AD66" s="530"/>
      <c r="AE66" s="530"/>
      <c r="AF66" s="530"/>
      <c r="AG66" s="14"/>
      <c r="AH66" s="14"/>
      <c r="AI66" s="529" t="s">
        <v>288</v>
      </c>
      <c r="AJ66" s="529"/>
      <c r="AK66" s="529"/>
      <c r="AL66" s="529"/>
      <c r="AM66" s="529"/>
      <c r="AN66" s="529"/>
      <c r="AO66" s="529"/>
      <c r="AP66" s="51" t="s">
        <v>289</v>
      </c>
      <c r="AQ66" s="534">
        <f>SUM(AR39:AR41)</f>
        <v>0</v>
      </c>
      <c r="AR66" s="534"/>
      <c r="AS66" s="534"/>
      <c r="AT66" s="534"/>
      <c r="AU66" s="534"/>
      <c r="AV66" s="534"/>
      <c r="AW66" s="14"/>
      <c r="AX66" s="48"/>
    </row>
    <row r="67" spans="1:51" ht="33" customHeight="1" x14ac:dyDescent="0.4">
      <c r="A67" s="16"/>
      <c r="B67" s="544"/>
      <c r="C67" s="529" t="s">
        <v>290</v>
      </c>
      <c r="D67" s="529"/>
      <c r="E67" s="529"/>
      <c r="F67" s="529"/>
      <c r="G67" s="529"/>
      <c r="H67" s="529"/>
      <c r="I67" s="51" t="s">
        <v>291</v>
      </c>
      <c r="J67" s="530">
        <f>SUM(AN27:AQ35)</f>
        <v>0</v>
      </c>
      <c r="K67" s="530"/>
      <c r="L67" s="530"/>
      <c r="M67" s="530"/>
      <c r="N67" s="530"/>
      <c r="O67" s="530"/>
      <c r="P67" s="530"/>
      <c r="Q67" s="13"/>
      <c r="R67" s="14"/>
      <c r="S67" s="535"/>
      <c r="T67" s="540"/>
      <c r="U67" s="531" t="s">
        <v>292</v>
      </c>
      <c r="V67" s="532"/>
      <c r="W67" s="532"/>
      <c r="X67" s="532"/>
      <c r="Y67" s="533"/>
      <c r="Z67" s="51" t="s">
        <v>293</v>
      </c>
      <c r="AA67" s="530"/>
      <c r="AB67" s="530"/>
      <c r="AC67" s="530"/>
      <c r="AD67" s="530"/>
      <c r="AE67" s="530"/>
      <c r="AF67" s="530"/>
      <c r="AG67" s="14"/>
      <c r="AH67" s="14"/>
      <c r="AI67" s="529" t="s">
        <v>294</v>
      </c>
      <c r="AJ67" s="529"/>
      <c r="AK67" s="529"/>
      <c r="AL67" s="529"/>
      <c r="AM67" s="529"/>
      <c r="AN67" s="529"/>
      <c r="AO67" s="529"/>
      <c r="AP67" s="51" t="s">
        <v>295</v>
      </c>
      <c r="AQ67" s="534">
        <f>AQ65-AQ66</f>
        <v>0</v>
      </c>
      <c r="AR67" s="534"/>
      <c r="AS67" s="534"/>
      <c r="AT67" s="534"/>
      <c r="AU67" s="534"/>
      <c r="AV67" s="534"/>
      <c r="AW67" s="14"/>
      <c r="AX67" s="48"/>
    </row>
    <row r="68" spans="1:51" s="12" customFormat="1" ht="33" customHeight="1" thickBot="1" x14ac:dyDescent="0.45">
      <c r="A68" s="54"/>
      <c r="B68" s="55"/>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7"/>
      <c r="AY68" s="16"/>
    </row>
    <row r="69" spans="1:51" s="12" customFormat="1" ht="33" customHeight="1" x14ac:dyDescent="0.4">
      <c r="B69" s="58"/>
      <c r="P69" s="14"/>
      <c r="Q69" s="14"/>
    </row>
    <row r="70" spans="1:51" s="12" customFormat="1" ht="33" customHeight="1" x14ac:dyDescent="0.4">
      <c r="B70" s="58"/>
      <c r="P70" s="14"/>
      <c r="Q70" s="14"/>
    </row>
    <row r="71" spans="1:51" s="12" customFormat="1" ht="33" customHeight="1" x14ac:dyDescent="0.4">
      <c r="B71" s="58"/>
      <c r="P71" s="14"/>
      <c r="Q71" s="14"/>
    </row>
    <row r="72" spans="1:51" s="12" customFormat="1" ht="18.2" customHeight="1" x14ac:dyDescent="0.4"/>
    <row r="73" spans="1:51" s="12" customFormat="1" ht="18.2" customHeight="1" x14ac:dyDescent="0.4"/>
    <row r="74" spans="1:51" s="12" customFormat="1" ht="18.2" customHeight="1" x14ac:dyDescent="0.4"/>
    <row r="75" spans="1:51" s="12" customFormat="1" ht="18.2" customHeight="1" x14ac:dyDescent="0.4"/>
    <row r="76" spans="1:51" s="12" customFormat="1" ht="18.2" customHeight="1" x14ac:dyDescent="0.4"/>
    <row r="77" spans="1:51" s="12" customFormat="1" ht="18.2" customHeight="1" x14ac:dyDescent="0.4"/>
    <row r="78" spans="1:51" s="12" customFormat="1" ht="18.2" customHeight="1" x14ac:dyDescent="0.4"/>
    <row r="79" spans="1:51" s="12" customFormat="1" ht="18.2" customHeight="1" x14ac:dyDescent="0.4"/>
    <row r="80" spans="1:51" s="12" customFormat="1" ht="18.2" customHeight="1" x14ac:dyDescent="0.4"/>
    <row r="81" s="12" customFormat="1" ht="18.2" customHeight="1" x14ac:dyDescent="0.4"/>
    <row r="82" s="12" customFormat="1" ht="18.2" customHeight="1" x14ac:dyDescent="0.4"/>
    <row r="83" s="12" customFormat="1" ht="18.2" customHeight="1" x14ac:dyDescent="0.4"/>
    <row r="84" s="12" customFormat="1" ht="18.2" customHeight="1" x14ac:dyDescent="0.4"/>
    <row r="85" s="12" customFormat="1" ht="18.2" customHeight="1" x14ac:dyDescent="0.4"/>
    <row r="86" s="12" customFormat="1" ht="18.2" customHeight="1" x14ac:dyDescent="0.4"/>
    <row r="87" s="12" customFormat="1" ht="18.2" customHeight="1" x14ac:dyDescent="0.4"/>
    <row r="88" s="12" customFormat="1" ht="18.2" customHeight="1" x14ac:dyDescent="0.4"/>
    <row r="89" s="12" customFormat="1" ht="18.2" customHeight="1" x14ac:dyDescent="0.4"/>
    <row r="90" s="12" customFormat="1" ht="18.2" customHeight="1" x14ac:dyDescent="0.4"/>
    <row r="91" s="12" customFormat="1" ht="18.2" customHeight="1" x14ac:dyDescent="0.4"/>
    <row r="92" s="12" customFormat="1" ht="18.2" customHeight="1" x14ac:dyDescent="0.4"/>
    <row r="93" s="12" customFormat="1" ht="18.2" customHeight="1" x14ac:dyDescent="0.4"/>
    <row r="94" s="12" customFormat="1" ht="18.2" customHeight="1" x14ac:dyDescent="0.4"/>
    <row r="95" s="12" customFormat="1" ht="18.2" customHeight="1" x14ac:dyDescent="0.4"/>
    <row r="96" s="12" customFormat="1" ht="18.2" customHeight="1" x14ac:dyDescent="0.4"/>
    <row r="97" s="12" customFormat="1" ht="18.2" customHeight="1" x14ac:dyDescent="0.4"/>
    <row r="98" s="12" customFormat="1" ht="18.2" customHeight="1" x14ac:dyDescent="0.4"/>
    <row r="99" s="12" customFormat="1" ht="18.2" customHeight="1" x14ac:dyDescent="0.4"/>
    <row r="100" s="12" customFormat="1" ht="18.2" customHeight="1" x14ac:dyDescent="0.4"/>
    <row r="101" s="12" customFormat="1" ht="18.2" customHeight="1" x14ac:dyDescent="0.4"/>
    <row r="102" s="12" customFormat="1" ht="18.2" customHeight="1" x14ac:dyDescent="0.4"/>
    <row r="103" s="12" customFormat="1" ht="18.2" customHeight="1" x14ac:dyDescent="0.4"/>
    <row r="104" s="12" customFormat="1" ht="18.2" customHeight="1" x14ac:dyDescent="0.4"/>
    <row r="105" s="12" customFormat="1" ht="18.2" customHeight="1" x14ac:dyDescent="0.4"/>
    <row r="106" s="12" customFormat="1" ht="18.2" customHeight="1" x14ac:dyDescent="0.4"/>
    <row r="107" s="12" customFormat="1" ht="18.2" customHeight="1" x14ac:dyDescent="0.4"/>
    <row r="108" s="12" customFormat="1" ht="18.2" customHeight="1" x14ac:dyDescent="0.4"/>
    <row r="109" s="12" customFormat="1" ht="18.2" customHeight="1" x14ac:dyDescent="0.4"/>
    <row r="110" s="12" customFormat="1" ht="18.2" customHeight="1" x14ac:dyDescent="0.4"/>
    <row r="111" s="12" customFormat="1" ht="18.2" customHeight="1" x14ac:dyDescent="0.4"/>
    <row r="112" s="12" customFormat="1" ht="18.2" customHeight="1" x14ac:dyDescent="0.4"/>
    <row r="113" s="12" customFormat="1" ht="18.2" customHeight="1" x14ac:dyDescent="0.4"/>
    <row r="114" s="12" customFormat="1" ht="18.2" customHeight="1" x14ac:dyDescent="0.4"/>
    <row r="115" s="12" customFormat="1" ht="18.2" customHeight="1" x14ac:dyDescent="0.4"/>
    <row r="116" s="12" customFormat="1" ht="18.2" customHeight="1" x14ac:dyDescent="0.4"/>
    <row r="117" s="12" customFormat="1" ht="18.2" customHeight="1" x14ac:dyDescent="0.4"/>
    <row r="118" s="12" customFormat="1" ht="18.2" customHeight="1" x14ac:dyDescent="0.4"/>
    <row r="119" s="12" customFormat="1" ht="18.2" customHeight="1" x14ac:dyDescent="0.4"/>
    <row r="120" s="12" customFormat="1" ht="18.2" customHeight="1" x14ac:dyDescent="0.4"/>
  </sheetData>
  <sheetProtection sheet="1" selectLockedCells="1"/>
  <mergeCells count="406">
    <mergeCell ref="B6:F6"/>
    <mergeCell ref="G6:O6"/>
    <mergeCell ref="P6:T6"/>
    <mergeCell ref="W6:AA6"/>
    <mergeCell ref="AB6:AI6"/>
    <mergeCell ref="AJ6:AN6"/>
    <mergeCell ref="B2:C2"/>
    <mergeCell ref="D2:I2"/>
    <mergeCell ref="J2:N2"/>
    <mergeCell ref="O2:V2"/>
    <mergeCell ref="B3:C3"/>
    <mergeCell ref="D3:I3"/>
    <mergeCell ref="J3:N3"/>
    <mergeCell ref="O3:V3"/>
    <mergeCell ref="B8:F8"/>
    <mergeCell ref="G8:O8"/>
    <mergeCell ref="P8:T8"/>
    <mergeCell ref="W8:AA8"/>
    <mergeCell ref="AB8:AI8"/>
    <mergeCell ref="AJ8:AN8"/>
    <mergeCell ref="B7:F7"/>
    <mergeCell ref="G7:O7"/>
    <mergeCell ref="P7:T7"/>
    <mergeCell ref="W7:AA7"/>
    <mergeCell ref="AB7:AI7"/>
    <mergeCell ref="AJ7:AN7"/>
    <mergeCell ref="B10:F10"/>
    <mergeCell ref="G10:O10"/>
    <mergeCell ref="P10:T10"/>
    <mergeCell ref="W10:AA10"/>
    <mergeCell ref="AB10:AI10"/>
    <mergeCell ref="AJ10:AN10"/>
    <mergeCell ref="B9:F9"/>
    <mergeCell ref="G9:O9"/>
    <mergeCell ref="P9:T9"/>
    <mergeCell ref="W9:AA9"/>
    <mergeCell ref="AB9:AI9"/>
    <mergeCell ref="AJ9:AN9"/>
    <mergeCell ref="B12:O12"/>
    <mergeCell ref="P12:T12"/>
    <mergeCell ref="W12:AI12"/>
    <mergeCell ref="AJ12:AN12"/>
    <mergeCell ref="B13:O13"/>
    <mergeCell ref="P13:T13"/>
    <mergeCell ref="W13:AI13"/>
    <mergeCell ref="AJ13:AN13"/>
    <mergeCell ref="B11:F11"/>
    <mergeCell ref="G11:O11"/>
    <mergeCell ref="P11:T11"/>
    <mergeCell ref="W11:AA11"/>
    <mergeCell ref="AB11:AI11"/>
    <mergeCell ref="AJ11:AN11"/>
    <mergeCell ref="AC16:AG16"/>
    <mergeCell ref="AJ16:AN16"/>
    <mergeCell ref="AO16:AS16"/>
    <mergeCell ref="AT16:AV16"/>
    <mergeCell ref="B17:F17"/>
    <mergeCell ref="G17:I17"/>
    <mergeCell ref="J17:M17"/>
    <mergeCell ref="N17:R17"/>
    <mergeCell ref="S17:W17"/>
    <mergeCell ref="X17:AB17"/>
    <mergeCell ref="B16:F16"/>
    <mergeCell ref="G16:I16"/>
    <mergeCell ref="J16:M16"/>
    <mergeCell ref="N16:R16"/>
    <mergeCell ref="S16:W16"/>
    <mergeCell ref="X16:AB16"/>
    <mergeCell ref="AC17:AG17"/>
    <mergeCell ref="AJ17:AN17"/>
    <mergeCell ref="AO17:AS17"/>
    <mergeCell ref="AT17:AV17"/>
    <mergeCell ref="B18:F18"/>
    <mergeCell ref="G18:I18"/>
    <mergeCell ref="J18:M18"/>
    <mergeCell ref="N18:R18"/>
    <mergeCell ref="S18:W18"/>
    <mergeCell ref="X18:AB18"/>
    <mergeCell ref="AC18:AG18"/>
    <mergeCell ref="AJ18:AN18"/>
    <mergeCell ref="AO18:AS18"/>
    <mergeCell ref="B19:F19"/>
    <mergeCell ref="G19:I19"/>
    <mergeCell ref="J19:M19"/>
    <mergeCell ref="N19:R19"/>
    <mergeCell ref="S19:W19"/>
    <mergeCell ref="X19:AB19"/>
    <mergeCell ref="AC19:AG19"/>
    <mergeCell ref="AJ19:AN19"/>
    <mergeCell ref="AO19:AS19"/>
    <mergeCell ref="H20:I20"/>
    <mergeCell ref="J20:M20"/>
    <mergeCell ref="N20:R20"/>
    <mergeCell ref="S20:W20"/>
    <mergeCell ref="X20:AB20"/>
    <mergeCell ref="AC20:AG20"/>
    <mergeCell ref="AJ20:AN20"/>
    <mergeCell ref="AO20:AS20"/>
    <mergeCell ref="AT18:AV18"/>
    <mergeCell ref="AT19:AV19"/>
    <mergeCell ref="AT20:AV20"/>
    <mergeCell ref="AR24:AU25"/>
    <mergeCell ref="AO21:AS21"/>
    <mergeCell ref="AT21:AV21"/>
    <mergeCell ref="B24:E25"/>
    <mergeCell ref="F24:G25"/>
    <mergeCell ref="H24:J25"/>
    <mergeCell ref="L24:O25"/>
    <mergeCell ref="P24:S25"/>
    <mergeCell ref="T24:U25"/>
    <mergeCell ref="V24:W25"/>
    <mergeCell ref="X24:Y25"/>
    <mergeCell ref="B21:M21"/>
    <mergeCell ref="N21:R21"/>
    <mergeCell ref="S21:W21"/>
    <mergeCell ref="X21:AB21"/>
    <mergeCell ref="AC21:AG21"/>
    <mergeCell ref="AJ21:AN21"/>
    <mergeCell ref="Z24:AC25"/>
    <mergeCell ref="AD24:AG25"/>
    <mergeCell ref="AH24:AK25"/>
    <mergeCell ref="AL24:AM25"/>
    <mergeCell ref="AN24:AQ25"/>
    <mergeCell ref="B20:F20"/>
    <mergeCell ref="AR26:AU26"/>
    <mergeCell ref="B27:E27"/>
    <mergeCell ref="F27:G27"/>
    <mergeCell ref="L27:O27"/>
    <mergeCell ref="P27:S27"/>
    <mergeCell ref="T27:U27"/>
    <mergeCell ref="V27:W27"/>
    <mergeCell ref="X27:Y27"/>
    <mergeCell ref="Z27:AC27"/>
    <mergeCell ref="AD27:AG27"/>
    <mergeCell ref="X26:Y26"/>
    <mergeCell ref="Z26:AC26"/>
    <mergeCell ref="AD26:AG26"/>
    <mergeCell ref="AH26:AK26"/>
    <mergeCell ref="AL26:AM26"/>
    <mergeCell ref="AN26:AQ26"/>
    <mergeCell ref="B26:E26"/>
    <mergeCell ref="F26:G26"/>
    <mergeCell ref="L26:O26"/>
    <mergeCell ref="P26:S26"/>
    <mergeCell ref="T26:U26"/>
    <mergeCell ref="V26:W26"/>
    <mergeCell ref="AH27:AK27"/>
    <mergeCell ref="AL27:AM27"/>
    <mergeCell ref="P29:S29"/>
    <mergeCell ref="T29:U29"/>
    <mergeCell ref="V29:W29"/>
    <mergeCell ref="X29:Y29"/>
    <mergeCell ref="Z29:AC29"/>
    <mergeCell ref="AD29:AG29"/>
    <mergeCell ref="AN27:AQ27"/>
    <mergeCell ref="AR27:AU27"/>
    <mergeCell ref="B28:E28"/>
    <mergeCell ref="F28:G28"/>
    <mergeCell ref="L28:O28"/>
    <mergeCell ref="P28:S28"/>
    <mergeCell ref="T28:U28"/>
    <mergeCell ref="V28:W28"/>
    <mergeCell ref="AR28:AU28"/>
    <mergeCell ref="X28:Y28"/>
    <mergeCell ref="Z28:AC28"/>
    <mergeCell ref="AD28:AG28"/>
    <mergeCell ref="AH28:AK28"/>
    <mergeCell ref="AL28:AM28"/>
    <mergeCell ref="AN28:AQ28"/>
    <mergeCell ref="V31:W31"/>
    <mergeCell ref="X31:Y31"/>
    <mergeCell ref="Z31:AC31"/>
    <mergeCell ref="AD31:AG31"/>
    <mergeCell ref="AH29:AK29"/>
    <mergeCell ref="AL29:AM29"/>
    <mergeCell ref="AN29:AQ29"/>
    <mergeCell ref="AR29:AU29"/>
    <mergeCell ref="B30:E30"/>
    <mergeCell ref="F30:G30"/>
    <mergeCell ref="L30:O30"/>
    <mergeCell ref="P30:S30"/>
    <mergeCell ref="T30:U30"/>
    <mergeCell ref="V30:W30"/>
    <mergeCell ref="AR30:AU30"/>
    <mergeCell ref="X30:Y30"/>
    <mergeCell ref="Z30:AC30"/>
    <mergeCell ref="AD30:AG30"/>
    <mergeCell ref="AH30:AK30"/>
    <mergeCell ref="AL30:AM30"/>
    <mergeCell ref="AN30:AQ30"/>
    <mergeCell ref="B29:E29"/>
    <mergeCell ref="F29:G29"/>
    <mergeCell ref="L29:O29"/>
    <mergeCell ref="Z33:AC33"/>
    <mergeCell ref="AD33:AG33"/>
    <mergeCell ref="AH31:AK31"/>
    <mergeCell ref="AL31:AM31"/>
    <mergeCell ref="AN31:AQ31"/>
    <mergeCell ref="AR31:AU31"/>
    <mergeCell ref="B32:E32"/>
    <mergeCell ref="F32:G32"/>
    <mergeCell ref="L32:O32"/>
    <mergeCell ref="P32:S32"/>
    <mergeCell ref="T32:U32"/>
    <mergeCell ref="V32:W32"/>
    <mergeCell ref="AR32:AU32"/>
    <mergeCell ref="X32:Y32"/>
    <mergeCell ref="Z32:AC32"/>
    <mergeCell ref="AD32:AG32"/>
    <mergeCell ref="AH32:AK32"/>
    <mergeCell ref="AL32:AM32"/>
    <mergeCell ref="AN32:AQ32"/>
    <mergeCell ref="B31:E31"/>
    <mergeCell ref="F31:G31"/>
    <mergeCell ref="L31:O31"/>
    <mergeCell ref="P31:S31"/>
    <mergeCell ref="T31:U31"/>
    <mergeCell ref="AH33:AK33"/>
    <mergeCell ref="AL33:AM33"/>
    <mergeCell ref="AN33:AQ33"/>
    <mergeCell ref="AR33:AU33"/>
    <mergeCell ref="B34:E34"/>
    <mergeCell ref="F34:G34"/>
    <mergeCell ref="L34:O34"/>
    <mergeCell ref="P34:S34"/>
    <mergeCell ref="T34:U34"/>
    <mergeCell ref="V34:W34"/>
    <mergeCell ref="AR34:AU34"/>
    <mergeCell ref="X34:Y34"/>
    <mergeCell ref="Z34:AC34"/>
    <mergeCell ref="AD34:AG34"/>
    <mergeCell ref="AH34:AK34"/>
    <mergeCell ref="AL34:AM34"/>
    <mergeCell ref="AN34:AQ34"/>
    <mergeCell ref="B33:E33"/>
    <mergeCell ref="F33:G33"/>
    <mergeCell ref="L33:O33"/>
    <mergeCell ref="P33:S33"/>
    <mergeCell ref="T33:U33"/>
    <mergeCell ref="V33:W33"/>
    <mergeCell ref="X33:Y33"/>
    <mergeCell ref="AM39:AO39"/>
    <mergeCell ref="AH35:AK35"/>
    <mergeCell ref="AL35:AM35"/>
    <mergeCell ref="AN35:AQ35"/>
    <mergeCell ref="AR35:AU35"/>
    <mergeCell ref="B38:F38"/>
    <mergeCell ref="G38:L38"/>
    <mergeCell ref="M38:Q38"/>
    <mergeCell ref="R38:V38"/>
    <mergeCell ref="W38:Y38"/>
    <mergeCell ref="AB38:AF38"/>
    <mergeCell ref="AG38:AI38"/>
    <mergeCell ref="AJ38:AL38"/>
    <mergeCell ref="AM38:AO38"/>
    <mergeCell ref="B35:E35"/>
    <mergeCell ref="F35:G35"/>
    <mergeCell ref="L35:O35"/>
    <mergeCell ref="P35:S35"/>
    <mergeCell ref="T35:U35"/>
    <mergeCell ref="V35:W35"/>
    <mergeCell ref="X35:Y35"/>
    <mergeCell ref="Z35:AC35"/>
    <mergeCell ref="AD35:AG35"/>
    <mergeCell ref="R44:T44"/>
    <mergeCell ref="B39:F39"/>
    <mergeCell ref="G39:L39"/>
    <mergeCell ref="M39:Q39"/>
    <mergeCell ref="R39:V39"/>
    <mergeCell ref="W39:Y39"/>
    <mergeCell ref="AB39:AF39"/>
    <mergeCell ref="AG39:AI39"/>
    <mergeCell ref="AJ39:AL39"/>
    <mergeCell ref="B45:F45"/>
    <mergeCell ref="G45:L45"/>
    <mergeCell ref="M45:Q45"/>
    <mergeCell ref="R45:T45"/>
    <mergeCell ref="AM40:AO40"/>
    <mergeCell ref="AB41:AF41"/>
    <mergeCell ref="AG41:AI41"/>
    <mergeCell ref="AJ41:AL41"/>
    <mergeCell ref="AM41:AO41"/>
    <mergeCell ref="B43:F43"/>
    <mergeCell ref="G43:L43"/>
    <mergeCell ref="M43:Q43"/>
    <mergeCell ref="R43:T43"/>
    <mergeCell ref="B40:F40"/>
    <mergeCell ref="G40:L40"/>
    <mergeCell ref="M40:Q40"/>
    <mergeCell ref="R40:V40"/>
    <mergeCell ref="W40:Y40"/>
    <mergeCell ref="AB40:AF40"/>
    <mergeCell ref="AG40:AI40"/>
    <mergeCell ref="AJ40:AL40"/>
    <mergeCell ref="B44:F44"/>
    <mergeCell ref="G44:L44"/>
    <mergeCell ref="M44:Q44"/>
    <mergeCell ref="B48:F50"/>
    <mergeCell ref="G48:AB50"/>
    <mergeCell ref="AD48:AG48"/>
    <mergeCell ref="AH48:AW48"/>
    <mergeCell ref="AD49:AG49"/>
    <mergeCell ref="AH49:AW49"/>
    <mergeCell ref="AD50:AG50"/>
    <mergeCell ref="AH50:AN50"/>
    <mergeCell ref="AO50:AR50"/>
    <mergeCell ref="AS50:AW50"/>
    <mergeCell ref="B54:I54"/>
    <mergeCell ref="J54:P54"/>
    <mergeCell ref="S54:Z54"/>
    <mergeCell ref="AA54:AF54"/>
    <mergeCell ref="AI54:AP54"/>
    <mergeCell ref="AQ54:AV54"/>
    <mergeCell ref="AD51:AG51"/>
    <mergeCell ref="AH51:AN51"/>
    <mergeCell ref="AO51:AR51"/>
    <mergeCell ref="AS51:AW51"/>
    <mergeCell ref="AD52:AG52"/>
    <mergeCell ref="AH52:AN52"/>
    <mergeCell ref="AO52:AR52"/>
    <mergeCell ref="AS52:AW52"/>
    <mergeCell ref="B55:B58"/>
    <mergeCell ref="C55:H55"/>
    <mergeCell ref="J55:P55"/>
    <mergeCell ref="S55:S67"/>
    <mergeCell ref="T55:Y55"/>
    <mergeCell ref="AA55:AF55"/>
    <mergeCell ref="C57:H57"/>
    <mergeCell ref="J57:P57"/>
    <mergeCell ref="T57:Y57"/>
    <mergeCell ref="AA57:AF57"/>
    <mergeCell ref="B64:H64"/>
    <mergeCell ref="J64:P64"/>
    <mergeCell ref="U64:Y64"/>
    <mergeCell ref="AA64:AF64"/>
    <mergeCell ref="B65:B67"/>
    <mergeCell ref="C65:H65"/>
    <mergeCell ref="J65:P65"/>
    <mergeCell ref="U65:Y65"/>
    <mergeCell ref="AA65:AF65"/>
    <mergeCell ref="C60:H60"/>
    <mergeCell ref="U60:Y60"/>
    <mergeCell ref="C63:H63"/>
    <mergeCell ref="J63:P63"/>
    <mergeCell ref="U63:Y63"/>
    <mergeCell ref="AK57:AO57"/>
    <mergeCell ref="AQ57:AV57"/>
    <mergeCell ref="C58:H58"/>
    <mergeCell ref="J58:P58"/>
    <mergeCell ref="T58:T67"/>
    <mergeCell ref="U58:Y58"/>
    <mergeCell ref="AA58:AF58"/>
    <mergeCell ref="AK58:AO58"/>
    <mergeCell ref="AQ58:AV58"/>
    <mergeCell ref="AQ59:AV59"/>
    <mergeCell ref="AI55:AI64"/>
    <mergeCell ref="AJ55:AJ63"/>
    <mergeCell ref="AK55:AO55"/>
    <mergeCell ref="AQ55:AV55"/>
    <mergeCell ref="C56:H56"/>
    <mergeCell ref="J56:P56"/>
    <mergeCell ref="T56:Y56"/>
    <mergeCell ref="AA56:AF56"/>
    <mergeCell ref="AK56:AO56"/>
    <mergeCell ref="AQ56:AV56"/>
    <mergeCell ref="AJ64:AO64"/>
    <mergeCell ref="C62:H62"/>
    <mergeCell ref="AQ64:AV64"/>
    <mergeCell ref="J62:P62"/>
    <mergeCell ref="AA63:AF63"/>
    <mergeCell ref="AK63:AO63"/>
    <mergeCell ref="AQ63:AV63"/>
    <mergeCell ref="B59:B63"/>
    <mergeCell ref="C59:H59"/>
    <mergeCell ref="J59:P59"/>
    <mergeCell ref="U59:Y59"/>
    <mergeCell ref="AA59:AF59"/>
    <mergeCell ref="AK59:AO59"/>
    <mergeCell ref="AK62:AO62"/>
    <mergeCell ref="AQ62:AV62"/>
    <mergeCell ref="AK60:AO60"/>
    <mergeCell ref="AQ60:AV60"/>
    <mergeCell ref="C61:H61"/>
    <mergeCell ref="J61:P61"/>
    <mergeCell ref="U61:Y61"/>
    <mergeCell ref="AA61:AF61"/>
    <mergeCell ref="AK61:AO61"/>
    <mergeCell ref="AQ61:AV61"/>
    <mergeCell ref="J60:P60"/>
    <mergeCell ref="AA60:AF60"/>
    <mergeCell ref="U62:Y62"/>
    <mergeCell ref="AA62:AF62"/>
    <mergeCell ref="AI65:AO65"/>
    <mergeCell ref="C67:H67"/>
    <mergeCell ref="J67:P67"/>
    <mergeCell ref="U67:Y67"/>
    <mergeCell ref="AA67:AF67"/>
    <mergeCell ref="AI67:AO67"/>
    <mergeCell ref="AQ67:AV67"/>
    <mergeCell ref="AQ65:AV65"/>
    <mergeCell ref="C66:H66"/>
    <mergeCell ref="J66:P66"/>
    <mergeCell ref="U66:Y66"/>
    <mergeCell ref="AA66:AF66"/>
    <mergeCell ref="AI66:AO66"/>
    <mergeCell ref="AQ66:AV66"/>
  </mergeCells>
  <phoneticPr fontId="1"/>
  <dataValidations count="3">
    <dataValidation type="list" allowBlank="1" showInputMessage="1" showErrorMessage="1" sqref="T26:T35" xr:uid="{00000000-0002-0000-0300-000000000000}">
      <formula1>"定額,均等"</formula1>
    </dataValidation>
    <dataValidation type="list" allowBlank="1" showInputMessage="1" showErrorMessage="1" sqref="H26:H35" xr:uid="{00000000-0002-0000-0300-000001000000}">
      <formula1>"R,H,S"</formula1>
    </dataValidation>
    <dataValidation type="list" allowBlank="1" showInputMessage="1" showErrorMessage="1" sqref="AJ39:AL41" xr:uid="{00000000-0002-0000-0300-000002000000}">
      <formula1>"【選択】,妻,夫,子,父,母,子の子,子の妻,子の夫,祖父,祖母,兄,弟,姉,妹,孫,曽孫,伯父,伯母,甥,姪,養父,養母,叔父,叔母,曽祖父,曾祖父,曽祖母,曾祖母,見届"</formula1>
    </dataValidation>
  </dataValidations>
  <printOptions horizontalCentered="1" verticalCentered="1"/>
  <pageMargins left="0.23622047244094491" right="0.23622047244094491" top="0.35433070866141736" bottom="0.35433070866141736" header="0.31496062992125984" footer="0.31496062992125984"/>
  <pageSetup paperSize="9" scale="68" orientation="landscape" r:id="rId1"/>
  <rowBreaks count="1" manualBreakCount="1">
    <brk id="46"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J173"/>
  <sheetViews>
    <sheetView zoomScale="90" zoomScaleNormal="90" workbookViewId="0">
      <selection activeCell="E2" sqref="E2:I2"/>
    </sheetView>
  </sheetViews>
  <sheetFormatPr defaultRowHeight="18.2" customHeight="1" x14ac:dyDescent="0.4"/>
  <cols>
    <col min="1" max="1" width="3.5" style="12" customWidth="1"/>
    <col min="2" max="9" width="3.5" customWidth="1"/>
    <col min="10" max="10" width="3.625" bestFit="1" customWidth="1"/>
    <col min="11" max="11" width="5" hidden="1" customWidth="1"/>
    <col min="12" max="49" width="3.5" customWidth="1"/>
    <col min="50" max="80" width="3.5" style="12" customWidth="1"/>
    <col min="81" max="88" width="9" style="12"/>
  </cols>
  <sheetData>
    <row r="1" spans="1:88" s="12" customFormat="1" ht="18.2" customHeight="1" thickBot="1" x14ac:dyDescent="0.45"/>
    <row r="2" spans="1:88" ht="18.2" customHeight="1" thickBot="1" x14ac:dyDescent="0.45">
      <c r="B2" s="642" t="s">
        <v>166</v>
      </c>
      <c r="C2" s="643"/>
      <c r="D2" s="643"/>
      <c r="E2" s="644"/>
      <c r="F2" s="644"/>
      <c r="G2" s="644"/>
      <c r="H2" s="644"/>
      <c r="I2" s="644"/>
      <c r="J2" s="643" t="s">
        <v>296</v>
      </c>
      <c r="K2" s="643"/>
      <c r="L2" s="643"/>
      <c r="M2" s="643"/>
      <c r="N2" s="644"/>
      <c r="O2" s="644"/>
      <c r="P2" s="644"/>
      <c r="Q2" s="644"/>
      <c r="R2" s="645"/>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88" s="12" customFormat="1" ht="18.2" customHeight="1" x14ac:dyDescent="0.4">
      <c r="AY3" s="23"/>
      <c r="AZ3" s="23"/>
      <c r="BA3" s="23"/>
      <c r="BB3" s="23"/>
    </row>
    <row r="4" spans="1:88" s="12" customFormat="1" ht="18.2" customHeight="1" x14ac:dyDescent="0.4">
      <c r="B4" s="12" t="s">
        <v>297</v>
      </c>
      <c r="T4" s="12" t="s">
        <v>298</v>
      </c>
      <c r="AJ4" s="12" t="s">
        <v>209</v>
      </c>
      <c r="AK4" s="27"/>
      <c r="AL4" s="27"/>
      <c r="AM4" s="27"/>
      <c r="AN4" s="27"/>
      <c r="AY4" s="23"/>
      <c r="AZ4" s="23"/>
      <c r="BA4" s="23"/>
      <c r="BB4" s="23"/>
    </row>
    <row r="5" spans="1:88" s="25" customFormat="1" ht="18.2" customHeight="1" x14ac:dyDescent="0.4">
      <c r="A5" s="24"/>
      <c r="B5" s="541" t="s">
        <v>299</v>
      </c>
      <c r="C5" s="541"/>
      <c r="D5" s="541"/>
      <c r="E5" s="541"/>
      <c r="F5" s="541"/>
      <c r="G5" s="639" t="s">
        <v>300</v>
      </c>
      <c r="H5" s="640"/>
      <c r="I5" s="640"/>
      <c r="J5" s="640"/>
      <c r="K5" s="640"/>
      <c r="L5" s="641"/>
      <c r="M5" s="639" t="s">
        <v>301</v>
      </c>
      <c r="N5" s="640"/>
      <c r="O5" s="640"/>
      <c r="P5" s="640"/>
      <c r="Q5" s="641"/>
      <c r="R5" s="24"/>
      <c r="S5" s="24"/>
      <c r="T5" s="639" t="s">
        <v>72</v>
      </c>
      <c r="U5" s="640"/>
      <c r="V5" s="640"/>
      <c r="W5" s="640"/>
      <c r="X5" s="640"/>
      <c r="Y5" s="640"/>
      <c r="Z5" s="640"/>
      <c r="AA5" s="640"/>
      <c r="AB5" s="641"/>
      <c r="AC5" s="541" t="s">
        <v>174</v>
      </c>
      <c r="AD5" s="541"/>
      <c r="AE5" s="541"/>
      <c r="AF5" s="541"/>
      <c r="AG5" s="541"/>
      <c r="AH5" s="24"/>
      <c r="AI5" s="24"/>
      <c r="AJ5" s="529" t="s">
        <v>21</v>
      </c>
      <c r="AK5" s="529"/>
      <c r="AL5" s="529"/>
      <c r="AM5" s="529"/>
      <c r="AN5" s="529"/>
      <c r="AO5" s="529" t="s">
        <v>183</v>
      </c>
      <c r="AP5" s="529"/>
      <c r="AQ5" s="529"/>
      <c r="AR5" s="529" t="s">
        <v>7</v>
      </c>
      <c r="AS5" s="529"/>
      <c r="AT5" s="529"/>
      <c r="AU5" s="529" t="s">
        <v>113</v>
      </c>
      <c r="AV5" s="529"/>
      <c r="AW5" s="529"/>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88" ht="18.2" customHeight="1" x14ac:dyDescent="0.4">
      <c r="B6" s="604" t="s">
        <v>302</v>
      </c>
      <c r="C6" s="604"/>
      <c r="D6" s="604"/>
      <c r="E6" s="604"/>
      <c r="F6" s="604"/>
      <c r="G6" s="636">
        <v>1210000</v>
      </c>
      <c r="H6" s="637"/>
      <c r="I6" s="637"/>
      <c r="J6" s="637"/>
      <c r="K6" s="637"/>
      <c r="L6" s="638"/>
      <c r="M6" s="636">
        <v>60500</v>
      </c>
      <c r="N6" s="637"/>
      <c r="O6" s="637"/>
      <c r="P6" s="637"/>
      <c r="Q6" s="638"/>
      <c r="R6" s="12"/>
      <c r="S6" s="12"/>
      <c r="T6" s="546" t="s">
        <v>303</v>
      </c>
      <c r="U6" s="547"/>
      <c r="V6" s="547"/>
      <c r="W6" s="547"/>
      <c r="X6" s="547"/>
      <c r="Y6" s="547"/>
      <c r="Z6" s="547"/>
      <c r="AA6" s="547"/>
      <c r="AB6" s="548"/>
      <c r="AC6" s="555"/>
      <c r="AD6" s="555"/>
      <c r="AE6" s="555"/>
      <c r="AF6" s="555"/>
      <c r="AG6" s="555"/>
      <c r="AH6" s="12"/>
      <c r="AI6" s="12"/>
      <c r="AJ6" s="536"/>
      <c r="AK6" s="536"/>
      <c r="AL6" s="536"/>
      <c r="AM6" s="536"/>
      <c r="AN6" s="536"/>
      <c r="AO6" s="558"/>
      <c r="AP6" s="558"/>
      <c r="AQ6" s="558"/>
      <c r="AR6" s="559" t="s">
        <v>213</v>
      </c>
      <c r="AS6" s="559"/>
      <c r="AT6" s="559"/>
      <c r="AU6" s="557"/>
      <c r="AV6" s="557"/>
      <c r="AW6" s="557"/>
      <c r="AX6" s="43">
        <f>IF(AJ6="",0,(IF(OR(AR6="妻",AR6="夫"),860000,500000)))</f>
        <v>0</v>
      </c>
      <c r="AY6" s="43">
        <f>IF(AQ56&gt;0,ROUNDDOWN(AQ56/(COUNTA(AJ6:AJ8)+1),0),0)</f>
        <v>0</v>
      </c>
      <c r="AZ6" s="19">
        <f>IF(AX6&lt;AY6,AX6,AY6)</f>
        <v>0</v>
      </c>
      <c r="BA6" s="279"/>
      <c r="BB6" s="279"/>
      <c r="BC6" s="279"/>
      <c r="BD6" s="279"/>
    </row>
    <row r="7" spans="1:88" ht="18.2" customHeight="1" x14ac:dyDescent="0.4">
      <c r="B7" s="536"/>
      <c r="C7" s="536"/>
      <c r="D7" s="536"/>
      <c r="E7" s="536"/>
      <c r="F7" s="536"/>
      <c r="G7" s="552"/>
      <c r="H7" s="553"/>
      <c r="I7" s="553"/>
      <c r="J7" s="553"/>
      <c r="K7" s="553"/>
      <c r="L7" s="554"/>
      <c r="M7" s="552"/>
      <c r="N7" s="553"/>
      <c r="O7" s="553"/>
      <c r="P7" s="553"/>
      <c r="Q7" s="554"/>
      <c r="R7" s="12"/>
      <c r="S7" s="12"/>
      <c r="T7" s="546" t="s">
        <v>304</v>
      </c>
      <c r="U7" s="547"/>
      <c r="V7" s="547"/>
      <c r="W7" s="547"/>
      <c r="X7" s="547"/>
      <c r="Y7" s="547"/>
      <c r="Z7" s="547"/>
      <c r="AA7" s="547"/>
      <c r="AB7" s="548"/>
      <c r="AC7" s="555"/>
      <c r="AD7" s="555"/>
      <c r="AE7" s="555"/>
      <c r="AF7" s="555"/>
      <c r="AG7" s="555"/>
      <c r="AH7" s="12"/>
      <c r="AI7" s="12"/>
      <c r="AJ7" s="536"/>
      <c r="AK7" s="536"/>
      <c r="AL7" s="536"/>
      <c r="AM7" s="536"/>
      <c r="AN7" s="536"/>
      <c r="AO7" s="558"/>
      <c r="AP7" s="558"/>
      <c r="AQ7" s="558"/>
      <c r="AR7" s="559" t="s">
        <v>213</v>
      </c>
      <c r="AS7" s="559"/>
      <c r="AT7" s="559"/>
      <c r="AU7" s="557"/>
      <c r="AV7" s="557"/>
      <c r="AW7" s="557"/>
      <c r="AX7" s="43">
        <f t="shared" ref="AX7:AX8" si="0">IF(AJ7="",0,(IF(OR(AR7="妻",AR7="夫"),860000,500000)))</f>
        <v>0</v>
      </c>
      <c r="AY7" s="43">
        <f>IF(AQ56&gt;0,ROUNDDOWN(AQ56/(COUNTA(AJ6:AJ8)+1),0),0)</f>
        <v>0</v>
      </c>
      <c r="AZ7" s="19">
        <f>IF(AX7&lt;AY7,AX7,AY7)</f>
        <v>0</v>
      </c>
      <c r="BA7" s="279"/>
      <c r="BB7" s="279"/>
    </row>
    <row r="8" spans="1:88" ht="18.2" customHeight="1" x14ac:dyDescent="0.4">
      <c r="B8" s="536"/>
      <c r="C8" s="536"/>
      <c r="D8" s="536"/>
      <c r="E8" s="536"/>
      <c r="F8" s="536"/>
      <c r="G8" s="552"/>
      <c r="H8" s="553"/>
      <c r="I8" s="553"/>
      <c r="J8" s="553"/>
      <c r="K8" s="553"/>
      <c r="L8" s="554"/>
      <c r="M8" s="552"/>
      <c r="N8" s="553"/>
      <c r="O8" s="553"/>
      <c r="P8" s="553"/>
      <c r="Q8" s="554"/>
      <c r="R8" s="12"/>
      <c r="S8" s="12"/>
      <c r="T8" s="546" t="s">
        <v>305</v>
      </c>
      <c r="U8" s="547"/>
      <c r="V8" s="547"/>
      <c r="W8" s="547"/>
      <c r="X8" s="547"/>
      <c r="Y8" s="547"/>
      <c r="Z8" s="547"/>
      <c r="AA8" s="547"/>
      <c r="AB8" s="548"/>
      <c r="AC8" s="555"/>
      <c r="AD8" s="555"/>
      <c r="AE8" s="555"/>
      <c r="AF8" s="555"/>
      <c r="AG8" s="555"/>
      <c r="AH8" s="12"/>
      <c r="AI8" s="12"/>
      <c r="AJ8" s="536"/>
      <c r="AK8" s="536"/>
      <c r="AL8" s="536"/>
      <c r="AM8" s="536"/>
      <c r="AN8" s="536"/>
      <c r="AO8" s="558"/>
      <c r="AP8" s="558"/>
      <c r="AQ8" s="558"/>
      <c r="AR8" s="559" t="s">
        <v>213</v>
      </c>
      <c r="AS8" s="559"/>
      <c r="AT8" s="559"/>
      <c r="AU8" s="557"/>
      <c r="AV8" s="557"/>
      <c r="AW8" s="557"/>
      <c r="AX8" s="43">
        <f t="shared" si="0"/>
        <v>0</v>
      </c>
      <c r="AY8" s="43">
        <f>IF(AQ56&gt;0,ROUNDDOWN(AQ56/(COUNTA(AJ6:AJ8)+1),0),0)</f>
        <v>0</v>
      </c>
      <c r="AZ8" s="19">
        <f t="shared" ref="AZ8" si="1">IF(AX8&lt;AY8,AX8,AY8)</f>
        <v>0</v>
      </c>
      <c r="BA8" s="279"/>
    </row>
    <row r="9" spans="1:88" ht="18.2" customHeight="1" x14ac:dyDescent="0.4">
      <c r="B9" s="536"/>
      <c r="C9" s="536"/>
      <c r="D9" s="536"/>
      <c r="E9" s="536"/>
      <c r="F9" s="536"/>
      <c r="G9" s="552"/>
      <c r="H9" s="553"/>
      <c r="I9" s="553"/>
      <c r="J9" s="553"/>
      <c r="K9" s="553"/>
      <c r="L9" s="554"/>
      <c r="M9" s="552"/>
      <c r="N9" s="553"/>
      <c r="O9" s="553"/>
      <c r="P9" s="553"/>
      <c r="Q9" s="554"/>
      <c r="R9" s="12"/>
      <c r="S9" s="12"/>
      <c r="T9" s="546" t="s">
        <v>306</v>
      </c>
      <c r="U9" s="547"/>
      <c r="V9" s="547"/>
      <c r="W9" s="547"/>
      <c r="X9" s="547"/>
      <c r="Y9" s="547"/>
      <c r="Z9" s="547"/>
      <c r="AA9" s="547"/>
      <c r="AB9" s="548"/>
      <c r="AC9" s="555"/>
      <c r="AD9" s="555"/>
      <c r="AE9" s="555"/>
      <c r="AF9" s="555"/>
      <c r="AG9" s="555"/>
      <c r="AH9" s="12"/>
      <c r="AI9" s="12"/>
      <c r="AJ9" s="12"/>
      <c r="AK9" s="12"/>
      <c r="AL9" s="12"/>
      <c r="AM9" s="12"/>
      <c r="AN9" s="12"/>
      <c r="AO9" s="12"/>
      <c r="AP9" s="12"/>
      <c r="AQ9" s="12"/>
      <c r="AR9" s="12"/>
      <c r="AS9" s="12"/>
      <c r="AT9" s="12"/>
      <c r="AU9" s="12"/>
      <c r="AV9" s="12"/>
      <c r="AW9" s="12"/>
    </row>
    <row r="10" spans="1:88" ht="18.2" customHeight="1" x14ac:dyDescent="0.4">
      <c r="B10" s="536"/>
      <c r="C10" s="536"/>
      <c r="D10" s="536"/>
      <c r="E10" s="536"/>
      <c r="F10" s="536"/>
      <c r="G10" s="552"/>
      <c r="H10" s="553"/>
      <c r="I10" s="553"/>
      <c r="J10" s="553"/>
      <c r="K10" s="553"/>
      <c r="L10" s="554"/>
      <c r="M10" s="552"/>
      <c r="N10" s="553"/>
      <c r="O10" s="553"/>
      <c r="P10" s="553"/>
      <c r="Q10" s="554"/>
      <c r="R10" s="12"/>
      <c r="S10" s="12"/>
      <c r="T10" s="569"/>
      <c r="U10" s="570"/>
      <c r="V10" s="570"/>
      <c r="W10" s="570"/>
      <c r="X10" s="570"/>
      <c r="Y10" s="570"/>
      <c r="Z10" s="570"/>
      <c r="AA10" s="570"/>
      <c r="AB10" s="571"/>
      <c r="AC10" s="555"/>
      <c r="AD10" s="555"/>
      <c r="AE10" s="555"/>
      <c r="AF10" s="555"/>
      <c r="AG10" s="555"/>
      <c r="AH10" s="12"/>
      <c r="AI10" s="12"/>
      <c r="AJ10" s="12"/>
      <c r="AK10" s="12"/>
      <c r="AL10" s="12"/>
      <c r="AM10" s="12"/>
      <c r="AN10" s="12"/>
      <c r="AO10" s="12"/>
      <c r="AP10" s="12"/>
      <c r="AQ10" s="12"/>
      <c r="AR10" s="12"/>
      <c r="AS10" s="12"/>
      <c r="AT10" s="12"/>
      <c r="AU10" s="12"/>
      <c r="AV10" s="12"/>
      <c r="AW10" s="12"/>
    </row>
    <row r="11" spans="1:88" ht="18.2" customHeight="1" x14ac:dyDescent="0.4">
      <c r="B11" s="536"/>
      <c r="C11" s="536"/>
      <c r="D11" s="536"/>
      <c r="E11" s="536"/>
      <c r="F11" s="536"/>
      <c r="G11" s="552"/>
      <c r="H11" s="553"/>
      <c r="I11" s="553"/>
      <c r="J11" s="553"/>
      <c r="K11" s="553"/>
      <c r="L11" s="554"/>
      <c r="M11" s="552"/>
      <c r="N11" s="553"/>
      <c r="O11" s="553"/>
      <c r="P11" s="553"/>
      <c r="Q11" s="554"/>
      <c r="R11" s="12"/>
      <c r="S11" s="12"/>
      <c r="T11" s="569"/>
      <c r="U11" s="570"/>
      <c r="V11" s="570"/>
      <c r="W11" s="570"/>
      <c r="X11" s="570"/>
      <c r="Y11" s="570"/>
      <c r="Z11" s="570"/>
      <c r="AA11" s="570"/>
      <c r="AB11" s="571"/>
      <c r="AC11" s="555"/>
      <c r="AD11" s="555"/>
      <c r="AE11" s="555"/>
      <c r="AF11" s="555"/>
      <c r="AG11" s="555"/>
      <c r="AH11" s="12"/>
      <c r="AI11" s="12"/>
      <c r="AJ11" s="12"/>
      <c r="AK11" s="12"/>
      <c r="AL11" s="12"/>
      <c r="AM11" s="12"/>
      <c r="AN11" s="12"/>
      <c r="AO11" s="12"/>
      <c r="AP11" s="12"/>
      <c r="AQ11" s="12"/>
      <c r="AR11" s="12"/>
      <c r="AS11" s="12"/>
      <c r="AT11" s="12"/>
      <c r="AU11" s="12"/>
      <c r="AV11" s="12"/>
      <c r="AW11" s="12"/>
    </row>
    <row r="12" spans="1:88" ht="18.2" customHeight="1" x14ac:dyDescent="0.4">
      <c r="B12" s="536"/>
      <c r="C12" s="536"/>
      <c r="D12" s="536"/>
      <c r="E12" s="536"/>
      <c r="F12" s="536"/>
      <c r="G12" s="552"/>
      <c r="H12" s="553"/>
      <c r="I12" s="553"/>
      <c r="J12" s="553"/>
      <c r="K12" s="553"/>
      <c r="L12" s="554"/>
      <c r="M12" s="552"/>
      <c r="N12" s="553"/>
      <c r="O12" s="553"/>
      <c r="P12" s="553"/>
      <c r="Q12" s="554"/>
      <c r="R12" s="12"/>
      <c r="S12" s="12"/>
      <c r="T12" s="569"/>
      <c r="U12" s="570"/>
      <c r="V12" s="570"/>
      <c r="W12" s="570"/>
      <c r="X12" s="570"/>
      <c r="Y12" s="570"/>
      <c r="Z12" s="570"/>
      <c r="AA12" s="570"/>
      <c r="AB12" s="571"/>
      <c r="AC12" s="555"/>
      <c r="AD12" s="555"/>
      <c r="AE12" s="555"/>
      <c r="AF12" s="555"/>
      <c r="AG12" s="555"/>
      <c r="AH12" s="12"/>
      <c r="AI12" s="12"/>
      <c r="AJ12" s="12"/>
      <c r="AK12" s="12"/>
      <c r="AL12" s="12"/>
      <c r="AM12" s="12"/>
      <c r="AN12" s="12"/>
      <c r="AO12" s="12"/>
      <c r="AP12" s="12"/>
      <c r="AQ12" s="12"/>
      <c r="AR12" s="26"/>
      <c r="AS12" s="26"/>
      <c r="AT12" s="26"/>
      <c r="AU12" s="26"/>
      <c r="AV12" s="12"/>
      <c r="AW12" s="12"/>
    </row>
    <row r="13" spans="1:88" ht="18.2" customHeight="1" x14ac:dyDescent="0.4">
      <c r="B13" s="536"/>
      <c r="C13" s="536"/>
      <c r="D13" s="536"/>
      <c r="E13" s="536"/>
      <c r="F13" s="536"/>
      <c r="G13" s="552"/>
      <c r="H13" s="553"/>
      <c r="I13" s="553"/>
      <c r="J13" s="553"/>
      <c r="K13" s="553"/>
      <c r="L13" s="554"/>
      <c r="M13" s="552"/>
      <c r="N13" s="553"/>
      <c r="O13" s="553"/>
      <c r="P13" s="553"/>
      <c r="Q13" s="554"/>
      <c r="R13" s="12"/>
      <c r="S13" s="12"/>
      <c r="T13" s="569"/>
      <c r="U13" s="570"/>
      <c r="V13" s="570"/>
      <c r="W13" s="570"/>
      <c r="X13" s="570"/>
      <c r="Y13" s="570"/>
      <c r="Z13" s="570"/>
      <c r="AA13" s="570"/>
      <c r="AB13" s="571"/>
      <c r="AC13" s="555"/>
      <c r="AD13" s="555"/>
      <c r="AE13" s="555"/>
      <c r="AF13" s="555"/>
      <c r="AG13" s="555"/>
      <c r="AH13" s="12"/>
      <c r="AI13" s="12"/>
      <c r="AJ13" s="12"/>
      <c r="AK13" s="12"/>
      <c r="AL13" s="12"/>
      <c r="AM13" s="12"/>
      <c r="AN13" s="12"/>
      <c r="AO13" s="12"/>
      <c r="AP13" s="12"/>
      <c r="AQ13" s="12"/>
      <c r="AR13" s="26"/>
      <c r="AS13" s="26"/>
      <c r="AT13" s="26"/>
      <c r="AU13" s="26"/>
      <c r="AV13" s="12"/>
      <c r="AW13" s="12"/>
    </row>
    <row r="14" spans="1:88" ht="18.2" customHeight="1" x14ac:dyDescent="0.4">
      <c r="B14" s="531" t="s">
        <v>55</v>
      </c>
      <c r="C14" s="532"/>
      <c r="D14" s="532"/>
      <c r="E14" s="532"/>
      <c r="F14" s="532"/>
      <c r="G14" s="534">
        <f>SUM(G7:L13)</f>
        <v>0</v>
      </c>
      <c r="H14" s="534"/>
      <c r="I14" s="534"/>
      <c r="J14" s="534"/>
      <c r="K14" s="534"/>
      <c r="L14" s="534"/>
      <c r="M14" s="534">
        <f>SUM(M7:Q13)</f>
        <v>0</v>
      </c>
      <c r="N14" s="534"/>
      <c r="O14" s="534"/>
      <c r="P14" s="534"/>
      <c r="Q14" s="534"/>
      <c r="R14" s="12"/>
      <c r="S14" s="12"/>
      <c r="T14" s="531" t="s">
        <v>55</v>
      </c>
      <c r="U14" s="532"/>
      <c r="V14" s="532"/>
      <c r="W14" s="532"/>
      <c r="X14" s="532"/>
      <c r="Y14" s="532"/>
      <c r="Z14" s="532"/>
      <c r="AA14" s="532"/>
      <c r="AB14" s="533"/>
      <c r="AC14" s="534">
        <f>SUM(AC6:AG13)</f>
        <v>0</v>
      </c>
      <c r="AD14" s="534"/>
      <c r="AE14" s="534"/>
      <c r="AF14" s="534"/>
      <c r="AG14" s="534"/>
      <c r="AH14" s="12"/>
      <c r="AI14" s="12"/>
      <c r="AJ14" s="12"/>
      <c r="AK14" s="12"/>
      <c r="AL14" s="12"/>
      <c r="AM14" s="12"/>
      <c r="AN14" s="12"/>
      <c r="AO14" s="12"/>
      <c r="AP14" s="12"/>
      <c r="AQ14" s="12"/>
      <c r="AR14" s="26"/>
      <c r="AS14" s="26"/>
      <c r="AT14" s="26"/>
      <c r="AU14" s="26"/>
      <c r="AV14" s="12"/>
      <c r="AW14" s="12"/>
    </row>
    <row r="15" spans="1:88" s="12" customFormat="1" ht="18.2" customHeight="1" x14ac:dyDescent="0.4">
      <c r="B15" s="27"/>
      <c r="C15" s="27"/>
      <c r="D15" s="27"/>
      <c r="E15" s="27"/>
      <c r="F15" s="27"/>
      <c r="G15" s="27"/>
      <c r="H15" s="27"/>
      <c r="I15" s="27"/>
      <c r="J15" s="27"/>
      <c r="K15" s="27"/>
      <c r="L15" s="27"/>
      <c r="M15" s="27"/>
      <c r="N15" s="27"/>
      <c r="O15" s="27"/>
      <c r="P15" s="27"/>
      <c r="Q15" s="27"/>
      <c r="R15" s="27"/>
      <c r="S15" s="27"/>
      <c r="T15" s="27"/>
      <c r="W15" s="27"/>
      <c r="X15" s="27"/>
      <c r="Y15" s="27"/>
      <c r="Z15" s="27"/>
      <c r="AA15" s="27"/>
      <c r="AB15" s="27"/>
      <c r="AC15" s="27"/>
      <c r="AD15" s="27"/>
      <c r="AE15" s="27"/>
      <c r="AF15" s="27"/>
      <c r="AG15" s="27"/>
      <c r="AH15" s="27"/>
      <c r="AI15" s="27"/>
      <c r="AJ15" s="27"/>
      <c r="AK15" s="27"/>
      <c r="AY15" s="26"/>
      <c r="AZ15" s="26"/>
      <c r="BA15" s="26"/>
      <c r="BB15" s="26"/>
    </row>
    <row r="16" spans="1:88" s="12" customFormat="1" ht="18.2" customHeight="1" x14ac:dyDescent="0.4">
      <c r="B16" s="12" t="s">
        <v>307</v>
      </c>
      <c r="C16" s="27"/>
      <c r="D16" s="27"/>
      <c r="E16" s="27"/>
      <c r="F16" s="27"/>
      <c r="G16" s="27"/>
      <c r="H16" s="27"/>
      <c r="I16" s="27"/>
      <c r="J16" s="27"/>
      <c r="K16" s="27"/>
      <c r="L16" s="27"/>
      <c r="M16" s="27"/>
      <c r="N16" s="27"/>
      <c r="O16" s="27"/>
      <c r="P16" s="27"/>
      <c r="Q16" s="27"/>
      <c r="R16" s="27"/>
      <c r="S16" s="27"/>
      <c r="T16" s="27"/>
      <c r="W16" s="12" t="s">
        <v>308</v>
      </c>
      <c r="X16" s="27"/>
      <c r="Y16" s="27"/>
      <c r="Z16" s="27"/>
      <c r="AA16" s="27"/>
      <c r="AB16" s="27"/>
      <c r="AC16" s="27"/>
      <c r="AD16" s="27"/>
      <c r="AE16" s="27"/>
      <c r="AF16" s="27"/>
      <c r="AG16" s="27"/>
      <c r="AH16" s="27"/>
      <c r="AI16" s="27"/>
      <c r="AK16" s="27"/>
    </row>
    <row r="17" spans="1:88" s="24" customFormat="1" ht="18.2" customHeight="1" x14ac:dyDescent="0.4">
      <c r="A17" s="28"/>
      <c r="B17" s="545" t="s">
        <v>21</v>
      </c>
      <c r="C17" s="545"/>
      <c r="D17" s="545"/>
      <c r="E17" s="545"/>
      <c r="F17" s="545"/>
      <c r="G17" s="545" t="s">
        <v>309</v>
      </c>
      <c r="H17" s="545"/>
      <c r="I17" s="545"/>
      <c r="J17" s="545" t="s">
        <v>310</v>
      </c>
      <c r="K17" s="545"/>
      <c r="L17" s="545"/>
      <c r="M17" s="545"/>
      <c r="N17" s="545"/>
      <c r="O17" s="545"/>
      <c r="P17" s="545" t="s">
        <v>186</v>
      </c>
      <c r="Q17" s="545"/>
      <c r="R17" s="545"/>
      <c r="S17" s="545"/>
      <c r="T17" s="545"/>
      <c r="U17" s="27"/>
      <c r="V17" s="27"/>
      <c r="W17" s="560" t="s">
        <v>187</v>
      </c>
      <c r="X17" s="560"/>
      <c r="Y17" s="560"/>
      <c r="Z17" s="560"/>
      <c r="AA17" s="560"/>
      <c r="AB17" s="633" t="s">
        <v>311</v>
      </c>
      <c r="AC17" s="634"/>
      <c r="AD17" s="634"/>
      <c r="AE17" s="634"/>
      <c r="AF17" s="634"/>
      <c r="AG17" s="634"/>
      <c r="AH17" s="635"/>
      <c r="AI17" s="630" t="s">
        <v>312</v>
      </c>
      <c r="AJ17" s="631"/>
      <c r="AK17" s="631"/>
      <c r="AL17" s="632"/>
      <c r="AM17" s="545" t="s">
        <v>188</v>
      </c>
      <c r="AN17" s="545"/>
      <c r="AO17" s="545"/>
      <c r="AP17" s="545"/>
      <c r="AQ17" s="545"/>
      <c r="AT17" s="29"/>
      <c r="AU17" s="29"/>
      <c r="AV17" s="29"/>
      <c r="AW17" s="29"/>
    </row>
    <row r="18" spans="1:88" ht="18.2" customHeight="1" x14ac:dyDescent="0.4">
      <c r="B18" s="536"/>
      <c r="C18" s="536"/>
      <c r="D18" s="536"/>
      <c r="E18" s="536"/>
      <c r="F18" s="536"/>
      <c r="G18" s="557"/>
      <c r="H18" s="557"/>
      <c r="I18" s="557"/>
      <c r="J18" s="555"/>
      <c r="K18" s="555"/>
      <c r="L18" s="555"/>
      <c r="M18" s="555"/>
      <c r="N18" s="555"/>
      <c r="O18" s="555"/>
      <c r="P18" s="555"/>
      <c r="Q18" s="555"/>
      <c r="R18" s="555"/>
      <c r="S18" s="555"/>
      <c r="T18" s="555"/>
      <c r="U18" s="27"/>
      <c r="V18" s="27"/>
      <c r="W18" s="536"/>
      <c r="X18" s="536"/>
      <c r="Y18" s="536"/>
      <c r="Z18" s="536"/>
      <c r="AA18" s="536"/>
      <c r="AB18" s="569"/>
      <c r="AC18" s="570"/>
      <c r="AD18" s="570"/>
      <c r="AE18" s="570"/>
      <c r="AF18" s="570"/>
      <c r="AG18" s="570"/>
      <c r="AH18" s="571"/>
      <c r="AI18" s="627"/>
      <c r="AJ18" s="628"/>
      <c r="AK18" s="628"/>
      <c r="AL18" s="629"/>
      <c r="AM18" s="555"/>
      <c r="AN18" s="555"/>
      <c r="AO18" s="555"/>
      <c r="AP18" s="555"/>
      <c r="AQ18" s="555"/>
      <c r="AR18" s="12"/>
      <c r="AS18" s="12"/>
      <c r="AT18" s="12"/>
      <c r="AU18" s="12"/>
      <c r="AV18" s="12"/>
      <c r="AW18" s="12"/>
    </row>
    <row r="19" spans="1:88" ht="18.2" customHeight="1" x14ac:dyDescent="0.4">
      <c r="B19" s="536"/>
      <c r="C19" s="536"/>
      <c r="D19" s="536"/>
      <c r="E19" s="536"/>
      <c r="F19" s="536"/>
      <c r="G19" s="557"/>
      <c r="H19" s="557"/>
      <c r="I19" s="557"/>
      <c r="J19" s="555"/>
      <c r="K19" s="555"/>
      <c r="L19" s="555"/>
      <c r="M19" s="555"/>
      <c r="N19" s="555"/>
      <c r="O19" s="555"/>
      <c r="P19" s="555"/>
      <c r="Q19" s="555"/>
      <c r="R19" s="555"/>
      <c r="S19" s="555"/>
      <c r="T19" s="555"/>
      <c r="U19" s="12"/>
      <c r="V19" s="12"/>
      <c r="W19" s="536"/>
      <c r="X19" s="536"/>
      <c r="Y19" s="536"/>
      <c r="Z19" s="536"/>
      <c r="AA19" s="536"/>
      <c r="AB19" s="569"/>
      <c r="AC19" s="570"/>
      <c r="AD19" s="570"/>
      <c r="AE19" s="570"/>
      <c r="AF19" s="570"/>
      <c r="AG19" s="570"/>
      <c r="AH19" s="571"/>
      <c r="AI19" s="627"/>
      <c r="AJ19" s="628"/>
      <c r="AK19" s="628"/>
      <c r="AL19" s="629"/>
      <c r="AM19" s="555"/>
      <c r="AN19" s="555"/>
      <c r="AO19" s="555"/>
      <c r="AP19" s="555"/>
      <c r="AQ19" s="555"/>
      <c r="AR19" s="12"/>
      <c r="AS19" s="12"/>
      <c r="AT19" s="12"/>
      <c r="AU19" s="12"/>
      <c r="AV19" s="12"/>
      <c r="AW19" s="12"/>
    </row>
    <row r="20" spans="1:88" ht="18.2" customHeight="1" x14ac:dyDescent="0.4">
      <c r="B20" s="536"/>
      <c r="C20" s="536"/>
      <c r="D20" s="536"/>
      <c r="E20" s="536"/>
      <c r="F20" s="536"/>
      <c r="G20" s="557"/>
      <c r="H20" s="557"/>
      <c r="I20" s="557"/>
      <c r="J20" s="555"/>
      <c r="K20" s="555"/>
      <c r="L20" s="555"/>
      <c r="M20" s="555"/>
      <c r="N20" s="555"/>
      <c r="O20" s="555"/>
      <c r="P20" s="555"/>
      <c r="Q20" s="555"/>
      <c r="R20" s="555"/>
      <c r="S20" s="555"/>
      <c r="T20" s="555"/>
      <c r="U20" s="12"/>
      <c r="V20" s="12"/>
      <c r="W20" s="536"/>
      <c r="X20" s="536"/>
      <c r="Y20" s="536"/>
      <c r="Z20" s="536"/>
      <c r="AA20" s="536"/>
      <c r="AB20" s="569"/>
      <c r="AC20" s="570"/>
      <c r="AD20" s="570"/>
      <c r="AE20" s="570"/>
      <c r="AF20" s="570"/>
      <c r="AG20" s="570"/>
      <c r="AH20" s="571"/>
      <c r="AI20" s="627"/>
      <c r="AJ20" s="628"/>
      <c r="AK20" s="628"/>
      <c r="AL20" s="629"/>
      <c r="AM20" s="555"/>
      <c r="AN20" s="555"/>
      <c r="AO20" s="555"/>
      <c r="AP20" s="555"/>
      <c r="AQ20" s="555"/>
      <c r="AR20" s="12"/>
      <c r="AS20" s="12"/>
      <c r="AT20" s="12"/>
      <c r="AU20" s="12"/>
      <c r="AV20" s="12"/>
      <c r="AW20" s="12"/>
    </row>
    <row r="21" spans="1:88" ht="18.2" customHeight="1" x14ac:dyDescent="0.4">
      <c r="B21" s="529" t="s">
        <v>36</v>
      </c>
      <c r="C21" s="529"/>
      <c r="D21" s="529"/>
      <c r="E21" s="529"/>
      <c r="F21" s="529"/>
      <c r="G21" s="557"/>
      <c r="H21" s="557"/>
      <c r="I21" s="557"/>
      <c r="J21" s="555"/>
      <c r="K21" s="555"/>
      <c r="L21" s="555"/>
      <c r="M21" s="555"/>
      <c r="N21" s="555"/>
      <c r="O21" s="555"/>
      <c r="P21" s="555"/>
      <c r="Q21" s="555"/>
      <c r="R21" s="555"/>
      <c r="S21" s="555"/>
      <c r="T21" s="555"/>
      <c r="U21" s="12"/>
      <c r="V21" s="12"/>
      <c r="W21" s="536"/>
      <c r="X21" s="536"/>
      <c r="Y21" s="536"/>
      <c r="Z21" s="536"/>
      <c r="AA21" s="536"/>
      <c r="AB21" s="569"/>
      <c r="AC21" s="570"/>
      <c r="AD21" s="570"/>
      <c r="AE21" s="570"/>
      <c r="AF21" s="570"/>
      <c r="AG21" s="570"/>
      <c r="AH21" s="571"/>
      <c r="AI21" s="627"/>
      <c r="AJ21" s="628"/>
      <c r="AK21" s="628"/>
      <c r="AL21" s="629"/>
      <c r="AM21" s="555"/>
      <c r="AN21" s="555"/>
      <c r="AO21" s="555"/>
      <c r="AP21" s="555"/>
      <c r="AQ21" s="555"/>
      <c r="AR21" s="12"/>
      <c r="AS21" s="12"/>
      <c r="AT21" s="12"/>
      <c r="AU21" s="12"/>
      <c r="AV21" s="12"/>
      <c r="AW21" s="12"/>
    </row>
    <row r="22" spans="1:88" s="12" customFormat="1" ht="18.2" customHeight="1" x14ac:dyDescent="0.4">
      <c r="B22" s="546" t="s">
        <v>55</v>
      </c>
      <c r="C22" s="547"/>
      <c r="D22" s="547"/>
      <c r="E22" s="547"/>
      <c r="F22" s="547"/>
      <c r="G22" s="547"/>
      <c r="H22" s="547"/>
      <c r="I22" s="548"/>
      <c r="J22" s="625">
        <f>SUM(J18:O21)</f>
        <v>0</v>
      </c>
      <c r="K22" s="625"/>
      <c r="L22" s="626"/>
      <c r="M22" s="626"/>
      <c r="N22" s="626"/>
      <c r="O22" s="626"/>
      <c r="P22" s="625">
        <f t="shared" ref="P22" si="2">SUM(P18:T21)</f>
        <v>0</v>
      </c>
      <c r="Q22" s="626"/>
      <c r="R22" s="626"/>
      <c r="S22" s="626"/>
      <c r="T22" s="626"/>
      <c r="W22" s="546" t="s">
        <v>55</v>
      </c>
      <c r="X22" s="547"/>
      <c r="Y22" s="547"/>
      <c r="Z22" s="547"/>
      <c r="AA22" s="547"/>
      <c r="AB22" s="547"/>
      <c r="AC22" s="547"/>
      <c r="AD22" s="547"/>
      <c r="AE22" s="547"/>
      <c r="AF22" s="547"/>
      <c r="AG22" s="547"/>
      <c r="AH22" s="547"/>
      <c r="AI22" s="547"/>
      <c r="AJ22" s="547"/>
      <c r="AK22" s="547"/>
      <c r="AL22" s="548"/>
      <c r="AM22" s="625">
        <f>SUM(AM17:AQ21)</f>
        <v>0</v>
      </c>
      <c r="AN22" s="625"/>
      <c r="AO22" s="625"/>
      <c r="AP22" s="625"/>
      <c r="AQ22" s="625"/>
    </row>
    <row r="23" spans="1:88" s="12" customFormat="1" ht="18.2" customHeight="1" x14ac:dyDescent="0.4">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88" s="12" customFormat="1" ht="18.2" customHeight="1" x14ac:dyDescent="0.4">
      <c r="B24" s="12" t="s">
        <v>191</v>
      </c>
    </row>
    <row r="25" spans="1:88" ht="18.2" customHeight="1" x14ac:dyDescent="0.4">
      <c r="B25" s="589" t="s">
        <v>192</v>
      </c>
      <c r="C25" s="589"/>
      <c r="D25" s="589"/>
      <c r="E25" s="589"/>
      <c r="F25" s="590" t="s">
        <v>193</v>
      </c>
      <c r="G25" s="590"/>
      <c r="H25" s="591" t="s">
        <v>194</v>
      </c>
      <c r="I25" s="592"/>
      <c r="J25" s="593"/>
      <c r="K25" s="31"/>
      <c r="L25" s="541" t="s">
        <v>195</v>
      </c>
      <c r="M25" s="541"/>
      <c r="N25" s="541"/>
      <c r="O25" s="541"/>
      <c r="P25" s="597" t="s">
        <v>196</v>
      </c>
      <c r="Q25" s="597"/>
      <c r="R25" s="597"/>
      <c r="S25" s="597"/>
      <c r="T25" s="597" t="s">
        <v>197</v>
      </c>
      <c r="U25" s="541"/>
      <c r="V25" s="590" t="s">
        <v>198</v>
      </c>
      <c r="W25" s="590"/>
      <c r="X25" s="541" t="s">
        <v>199</v>
      </c>
      <c r="Y25" s="541"/>
      <c r="Z25" s="599" t="s">
        <v>200</v>
      </c>
      <c r="AA25" s="599"/>
      <c r="AB25" s="599"/>
      <c r="AC25" s="599"/>
      <c r="AD25" s="541" t="s">
        <v>201</v>
      </c>
      <c r="AE25" s="541"/>
      <c r="AF25" s="541"/>
      <c r="AG25" s="541"/>
      <c r="AH25" s="541" t="s">
        <v>202</v>
      </c>
      <c r="AI25" s="541"/>
      <c r="AJ25" s="541"/>
      <c r="AK25" s="541"/>
      <c r="AL25" s="597" t="s">
        <v>189</v>
      </c>
      <c r="AM25" s="541"/>
      <c r="AN25" s="541" t="s">
        <v>203</v>
      </c>
      <c r="AO25" s="541"/>
      <c r="AP25" s="541"/>
      <c r="AQ25" s="541"/>
      <c r="AR25" s="541" t="s">
        <v>204</v>
      </c>
      <c r="AS25" s="541"/>
      <c r="AT25" s="541"/>
      <c r="AU25" s="541"/>
      <c r="AV25" s="32"/>
      <c r="AW25" s="32"/>
      <c r="AX25" s="32"/>
      <c r="AY25" s="32"/>
      <c r="AZ25" s="32"/>
      <c r="BA25" s="32"/>
      <c r="BB25" s="32"/>
      <c r="BC25" s="32"/>
      <c r="BD25" s="32"/>
      <c r="BE25" s="32"/>
      <c r="BF25" s="32"/>
      <c r="BG25" s="32"/>
      <c r="BH25" s="32"/>
      <c r="BI25" s="32"/>
      <c r="BJ25" s="32"/>
      <c r="BK25" s="32"/>
      <c r="BL25" s="32"/>
      <c r="BM25" s="32"/>
      <c r="BR25" s="33"/>
      <c r="BS25" s="33"/>
    </row>
    <row r="26" spans="1:88" s="25" customFormat="1" ht="18.2" customHeight="1" x14ac:dyDescent="0.4">
      <c r="A26" s="24"/>
      <c r="B26" s="589"/>
      <c r="C26" s="589"/>
      <c r="D26" s="589"/>
      <c r="E26" s="589"/>
      <c r="F26" s="590"/>
      <c r="G26" s="590"/>
      <c r="H26" s="594"/>
      <c r="I26" s="595"/>
      <c r="J26" s="596"/>
      <c r="K26" s="34"/>
      <c r="L26" s="541"/>
      <c r="M26" s="541"/>
      <c r="N26" s="541"/>
      <c r="O26" s="541"/>
      <c r="P26" s="597"/>
      <c r="Q26" s="597"/>
      <c r="R26" s="597"/>
      <c r="S26" s="597"/>
      <c r="T26" s="541"/>
      <c r="U26" s="541"/>
      <c r="V26" s="590"/>
      <c r="W26" s="590"/>
      <c r="X26" s="541"/>
      <c r="Y26" s="541"/>
      <c r="Z26" s="599"/>
      <c r="AA26" s="599"/>
      <c r="AB26" s="599"/>
      <c r="AC26" s="599"/>
      <c r="AD26" s="541"/>
      <c r="AE26" s="541"/>
      <c r="AF26" s="541"/>
      <c r="AG26" s="541"/>
      <c r="AH26" s="541"/>
      <c r="AI26" s="541"/>
      <c r="AJ26" s="541"/>
      <c r="AK26" s="541"/>
      <c r="AL26" s="541"/>
      <c r="AM26" s="541"/>
      <c r="AN26" s="541"/>
      <c r="AO26" s="541"/>
      <c r="AP26" s="541"/>
      <c r="AQ26" s="541"/>
      <c r="AR26" s="541"/>
      <c r="AS26" s="541"/>
      <c r="AT26" s="541"/>
      <c r="AU26" s="541"/>
      <c r="AV26" s="32"/>
      <c r="AW26" s="32"/>
      <c r="AX26" s="32"/>
      <c r="AY26" s="32"/>
      <c r="AZ26" s="32"/>
      <c r="BA26" s="32"/>
      <c r="BB26" s="32"/>
      <c r="BC26" s="32"/>
      <c r="BD26" s="32"/>
      <c r="BE26" s="32"/>
      <c r="BF26" s="32"/>
      <c r="BG26" s="32"/>
      <c r="BH26" s="32"/>
      <c r="BI26" s="32"/>
      <c r="BJ26" s="32"/>
      <c r="BK26" s="32"/>
      <c r="BL26" s="32"/>
      <c r="BM26" s="32"/>
      <c r="BN26" s="12"/>
      <c r="BO26" s="24"/>
      <c r="BP26" s="24"/>
      <c r="BQ26" s="24"/>
      <c r="BR26" s="24"/>
      <c r="BS26" s="24"/>
      <c r="BT26" s="24"/>
      <c r="BU26" s="24"/>
      <c r="BV26" s="24"/>
      <c r="BW26" s="24"/>
      <c r="BX26" s="24"/>
      <c r="BY26" s="24"/>
      <c r="BZ26" s="24"/>
      <c r="CA26" s="24"/>
      <c r="CB26" s="24"/>
      <c r="CC26" s="24"/>
      <c r="CD26" s="24"/>
      <c r="CE26" s="24"/>
      <c r="CF26" s="24"/>
      <c r="CG26" s="24"/>
      <c r="CH26" s="24"/>
      <c r="CI26" s="24"/>
      <c r="CJ26" s="24"/>
    </row>
    <row r="27" spans="1:88" ht="18.2" customHeight="1" x14ac:dyDescent="0.4">
      <c r="B27" s="580" t="s">
        <v>313</v>
      </c>
      <c r="C27" s="581"/>
      <c r="D27" s="581"/>
      <c r="E27" s="582"/>
      <c r="F27" s="531">
        <v>1</v>
      </c>
      <c r="G27" s="533"/>
      <c r="H27" s="35" t="s">
        <v>206</v>
      </c>
      <c r="I27" s="36">
        <v>30</v>
      </c>
      <c r="J27" s="37">
        <v>3</v>
      </c>
      <c r="K27" s="38">
        <f>IF(H27="S",VLOOKUP(I27,年表!$E$3:$F$66,2,FALSE),IF(H27="H",VLOOKUP(I27,年表!$C$3:$D$33,2,FALSE),IF(H27="R",VLOOKUP(I27,年表!$A$3:$B$33,2,FALSE),"")))</f>
        <v>2018</v>
      </c>
      <c r="L27" s="566">
        <v>2850000</v>
      </c>
      <c r="M27" s="567"/>
      <c r="N27" s="567"/>
      <c r="O27" s="568"/>
      <c r="P27" s="566">
        <f>IF(L27="","",IF(T27="均等",減価償却!E13,IF(減価償却!B13="旧",減価償却!D13,減価償却!C13)))</f>
        <v>2849999</v>
      </c>
      <c r="Q27" s="567"/>
      <c r="R27" s="567"/>
      <c r="S27" s="568"/>
      <c r="T27" s="583" t="s">
        <v>207</v>
      </c>
      <c r="U27" s="584"/>
      <c r="V27" s="531">
        <v>7</v>
      </c>
      <c r="W27" s="533"/>
      <c r="X27" s="574">
        <f>IF(L27="","",IF(減価償却!B13="",VLOOKUP(V27,年表!$K$3:$M$42,2,FALSE),VLOOKUP(V27,年表!$K$3:$M$42,3,FALSE)))</f>
        <v>0.14299999999999999</v>
      </c>
      <c r="Y27" s="575"/>
      <c r="Z27" s="576">
        <f>IF(L27="","",IF(K27=年表!U11,減価償却!F13,IF(T27="均等",減価償却!J13,減価償却!H13)))</f>
        <v>880175</v>
      </c>
      <c r="AA27" s="577"/>
      <c r="AB27" s="577"/>
      <c r="AC27" s="577"/>
      <c r="AD27" s="576">
        <f>IF(L27="","",IF(Z27=L27,減価償却!K13,IF(T27="均等",減価償却!M13,IF(減価償却!N13=FALSE,減価償却!L13,減価償却!N13))))</f>
        <v>407550</v>
      </c>
      <c r="AE27" s="577"/>
      <c r="AF27" s="577"/>
      <c r="AG27" s="577"/>
      <c r="AH27" s="531"/>
      <c r="AI27" s="532"/>
      <c r="AJ27" s="532"/>
      <c r="AK27" s="533"/>
      <c r="AL27" s="578">
        <v>1</v>
      </c>
      <c r="AM27" s="579"/>
      <c r="AN27" s="566">
        <f>IF(L27="","",(AD27+AH27)*AL27)</f>
        <v>407550</v>
      </c>
      <c r="AO27" s="567"/>
      <c r="AP27" s="567"/>
      <c r="AQ27" s="568"/>
      <c r="AR27" s="566">
        <f>IF(L27="","",IF(減価償却!O13="最後",1,IF(Z27=L27,L27-AN27,Z27-AN27)))</f>
        <v>472625</v>
      </c>
      <c r="AS27" s="567"/>
      <c r="AT27" s="567"/>
      <c r="AU27" s="568"/>
      <c r="AV27" s="17"/>
      <c r="AW27" s="17"/>
      <c r="AX27" s="17"/>
      <c r="AY27" s="17"/>
      <c r="AZ27" s="17"/>
      <c r="BA27" s="17"/>
      <c r="BB27" s="17"/>
      <c r="BC27" s="17"/>
      <c r="BD27" s="17"/>
      <c r="BE27" s="17"/>
      <c r="BF27" s="17"/>
      <c r="BG27" s="17"/>
      <c r="BH27" s="17"/>
      <c r="BI27" s="17"/>
      <c r="BJ27" s="17"/>
      <c r="BK27" s="17"/>
      <c r="BL27" s="17"/>
      <c r="BM27" s="17"/>
    </row>
    <row r="28" spans="1:88" ht="18.2" customHeight="1" x14ac:dyDescent="0.4">
      <c r="B28" s="569"/>
      <c r="C28" s="570"/>
      <c r="D28" s="570"/>
      <c r="E28" s="571"/>
      <c r="F28" s="569"/>
      <c r="G28" s="571"/>
      <c r="H28" s="40"/>
      <c r="I28" s="41"/>
      <c r="J28" s="42"/>
      <c r="K28" s="271" t="str">
        <f>IF(H28="S",VLOOKUP(I28,年表!$E$3:$F$66,2,FALSE),IF(H28="H",VLOOKUP(I28,年表!$C$3:$D$33,2,FALSE),IF(H28="R",VLOOKUP(I28,年表!$A$3:$B$33,2,FALSE),"")))</f>
        <v/>
      </c>
      <c r="L28" s="552"/>
      <c r="M28" s="553"/>
      <c r="N28" s="553"/>
      <c r="O28" s="554"/>
      <c r="P28" s="566" t="str">
        <f>IF(L28="","",IF(T28="均等",減価償却!E14,IF(減価償却!B14="旧",減価償却!D14,減価償却!C14)))</f>
        <v/>
      </c>
      <c r="Q28" s="567"/>
      <c r="R28" s="567"/>
      <c r="S28" s="568"/>
      <c r="T28" s="572" t="s">
        <v>207</v>
      </c>
      <c r="U28" s="573"/>
      <c r="V28" s="569"/>
      <c r="W28" s="571"/>
      <c r="X28" s="574" t="str">
        <f>IF(L28="","",IF(減価償却!B14="",VLOOKUP(V28,年表!$K$3:$M$42,2,FALSE),VLOOKUP(V28,年表!$K$3:$M$42,3,FALSE)))</f>
        <v/>
      </c>
      <c r="Y28" s="575"/>
      <c r="Z28" s="576" t="str">
        <f>IF(L28="","",IF(K28=年表!U11,減価償却!F14,IF(T28="均等",減価償却!J14,減価償却!H14)))</f>
        <v/>
      </c>
      <c r="AA28" s="577"/>
      <c r="AB28" s="577"/>
      <c r="AC28" s="577"/>
      <c r="AD28" s="576" t="str">
        <f>IF(L28="","",IF(Z28=L28,減価償却!K14,IF(T28="均等",減価償却!M14,IF(減価償却!N14=FALSE,減価償却!L14,減価償却!N14))))</f>
        <v/>
      </c>
      <c r="AE28" s="577"/>
      <c r="AF28" s="577"/>
      <c r="AG28" s="577"/>
      <c r="AH28" s="531"/>
      <c r="AI28" s="532"/>
      <c r="AJ28" s="532"/>
      <c r="AK28" s="533"/>
      <c r="AL28" s="564">
        <v>1</v>
      </c>
      <c r="AM28" s="565"/>
      <c r="AN28" s="566" t="str">
        <f t="shared" ref="AN28:AN36" si="3">IF(L28="","",(AD28+AH28)*AL28)</f>
        <v/>
      </c>
      <c r="AO28" s="567"/>
      <c r="AP28" s="567"/>
      <c r="AQ28" s="568"/>
      <c r="AR28" s="566" t="str">
        <f>IF(L28="","",IF(減価償却!O14="最後",1,IF(Z28=L28,L28-AN28,Z28-AN28)))</f>
        <v/>
      </c>
      <c r="AS28" s="567"/>
      <c r="AT28" s="567"/>
      <c r="AU28" s="568"/>
      <c r="AV28" s="17"/>
      <c r="AW28" s="17"/>
      <c r="AX28" s="17"/>
      <c r="AY28" s="17"/>
      <c r="AZ28" s="17"/>
      <c r="BA28" s="17"/>
      <c r="BB28" s="17"/>
      <c r="BC28" s="17"/>
      <c r="BD28" s="17"/>
      <c r="BE28" s="17"/>
      <c r="BF28" s="17"/>
      <c r="BG28" s="17"/>
      <c r="BH28" s="17"/>
      <c r="BI28" s="17"/>
      <c r="BJ28" s="17"/>
      <c r="BK28" s="17"/>
      <c r="BL28" s="17"/>
      <c r="BM28" s="17"/>
    </row>
    <row r="29" spans="1:88" ht="18.2" customHeight="1" x14ac:dyDescent="0.4">
      <c r="B29" s="569"/>
      <c r="C29" s="570"/>
      <c r="D29" s="570"/>
      <c r="E29" s="571"/>
      <c r="F29" s="569"/>
      <c r="G29" s="571"/>
      <c r="H29" s="40"/>
      <c r="I29" s="41"/>
      <c r="J29" s="42"/>
      <c r="K29" s="271" t="str">
        <f>IF(H29="S",VLOOKUP(I29,年表!$E$3:$F$66,2,FALSE),IF(H29="H",VLOOKUP(I29,年表!$C$3:$D$33,2,FALSE),IF(H29="R",VLOOKUP(I29,年表!$A$3:$B$33,2,FALSE),"")))</f>
        <v/>
      </c>
      <c r="L29" s="552"/>
      <c r="M29" s="553"/>
      <c r="N29" s="553"/>
      <c r="O29" s="554"/>
      <c r="P29" s="566" t="str">
        <f>IF(L29="","",IF(T29="均等",減価償却!E15,IF(減価償却!B15="旧",減価償却!D15,減価償却!C15)))</f>
        <v/>
      </c>
      <c r="Q29" s="567"/>
      <c r="R29" s="567"/>
      <c r="S29" s="568"/>
      <c r="T29" s="572" t="s">
        <v>207</v>
      </c>
      <c r="U29" s="573"/>
      <c r="V29" s="569"/>
      <c r="W29" s="571"/>
      <c r="X29" s="574" t="str">
        <f>IF(L29="","",IF(減価償却!B15="",VLOOKUP(V29,年表!$K$3:$M$42,2,FALSE),VLOOKUP(V29,年表!$K$3:$M$42,3,FALSE)))</f>
        <v/>
      </c>
      <c r="Y29" s="575"/>
      <c r="Z29" s="576" t="str">
        <f>IF(L29="","",IF(K29=年表!U11,減価償却!F15,IF(T29="均等",減価償却!J15,減価償却!H15)))</f>
        <v/>
      </c>
      <c r="AA29" s="577"/>
      <c r="AB29" s="577"/>
      <c r="AC29" s="577"/>
      <c r="AD29" s="576" t="str">
        <f>IF(L29="","",IF(Z29=L29,減価償却!K15,IF(T29="均等",減価償却!M15,IF(減価償却!N15=FALSE,減価償却!L15,減価償却!N15))))</f>
        <v/>
      </c>
      <c r="AE29" s="577"/>
      <c r="AF29" s="577"/>
      <c r="AG29" s="577"/>
      <c r="AH29" s="531"/>
      <c r="AI29" s="532"/>
      <c r="AJ29" s="532"/>
      <c r="AK29" s="533"/>
      <c r="AL29" s="564">
        <v>1</v>
      </c>
      <c r="AM29" s="565"/>
      <c r="AN29" s="566" t="str">
        <f t="shared" si="3"/>
        <v/>
      </c>
      <c r="AO29" s="567"/>
      <c r="AP29" s="567"/>
      <c r="AQ29" s="568"/>
      <c r="AR29" s="566" t="str">
        <f>IF(L29="","",IF(減価償却!O15="最後",1,IF(Z29=L29,L29-AN29,Z29-AN29)))</f>
        <v/>
      </c>
      <c r="AS29" s="567"/>
      <c r="AT29" s="567"/>
      <c r="AU29" s="568"/>
      <c r="AV29" s="17"/>
      <c r="AW29" s="17"/>
      <c r="AX29" s="17"/>
      <c r="AY29" s="17"/>
      <c r="AZ29" s="17"/>
      <c r="BA29" s="17"/>
      <c r="BB29" s="17"/>
      <c r="BC29" s="17"/>
      <c r="BD29" s="17"/>
      <c r="BE29" s="17"/>
      <c r="BF29" s="17"/>
      <c r="BG29" s="17"/>
      <c r="BH29" s="17"/>
      <c r="BI29" s="17"/>
      <c r="BJ29" s="17"/>
      <c r="BK29" s="17"/>
      <c r="BL29" s="17"/>
      <c r="BM29" s="17"/>
    </row>
    <row r="30" spans="1:88" ht="18.2" customHeight="1" x14ac:dyDescent="0.4">
      <c r="B30" s="569"/>
      <c r="C30" s="570"/>
      <c r="D30" s="570"/>
      <c r="E30" s="571"/>
      <c r="F30" s="569"/>
      <c r="G30" s="571"/>
      <c r="H30" s="40"/>
      <c r="I30" s="41"/>
      <c r="J30" s="42"/>
      <c r="K30" s="38" t="str">
        <f>IF(H30="S",VLOOKUP(I30,年表!$E$3:$F$66,2,FALSE),IF(H30="H",VLOOKUP(I30,年表!$C$3:$D$33,2,FALSE),IF(H30="R",VLOOKUP(I30,年表!$A$3:$B$33,2,FALSE),"")))</f>
        <v/>
      </c>
      <c r="L30" s="552"/>
      <c r="M30" s="553"/>
      <c r="N30" s="553"/>
      <c r="O30" s="554"/>
      <c r="P30" s="566" t="str">
        <f>IF(L30="","",IF(T30="均等",減価償却!E16,IF(減価償却!B16="旧",減価償却!D16,減価償却!C16)))</f>
        <v/>
      </c>
      <c r="Q30" s="567"/>
      <c r="R30" s="567"/>
      <c r="S30" s="568"/>
      <c r="T30" s="572" t="s">
        <v>207</v>
      </c>
      <c r="U30" s="573"/>
      <c r="V30" s="569"/>
      <c r="W30" s="571"/>
      <c r="X30" s="574" t="str">
        <f>IF(L30="","",IF(減価償却!B16="",VLOOKUP(V30,年表!$K$3:$M$42,2,FALSE),VLOOKUP(V30,年表!$K$3:$M$42,3,FALSE)))</f>
        <v/>
      </c>
      <c r="Y30" s="575"/>
      <c r="Z30" s="576" t="str">
        <f>IF(L30="","",IF(K30=年表!U11,減価償却!F16,IF(T30="均等",減価償却!J16,減価償却!H16)))</f>
        <v/>
      </c>
      <c r="AA30" s="577"/>
      <c r="AB30" s="577"/>
      <c r="AC30" s="577"/>
      <c r="AD30" s="576" t="str">
        <f>IF(L30="","",IF(Z30=L30,減価償却!K16,IF(T30="均等",減価償却!M16,IF(減価償却!N16=FALSE,減価償却!L16,減価償却!N16))))</f>
        <v/>
      </c>
      <c r="AE30" s="577"/>
      <c r="AF30" s="577"/>
      <c r="AG30" s="577"/>
      <c r="AH30" s="531"/>
      <c r="AI30" s="532"/>
      <c r="AJ30" s="532"/>
      <c r="AK30" s="533"/>
      <c r="AL30" s="564">
        <v>1</v>
      </c>
      <c r="AM30" s="565"/>
      <c r="AN30" s="566" t="str">
        <f t="shared" si="3"/>
        <v/>
      </c>
      <c r="AO30" s="567"/>
      <c r="AP30" s="567"/>
      <c r="AQ30" s="568"/>
      <c r="AR30" s="566" t="str">
        <f>IF(L30="","",IF(減価償却!O16="最後",1,IF(Z30=L30,L30-AN30,Z30-AN30)))</f>
        <v/>
      </c>
      <c r="AS30" s="567"/>
      <c r="AT30" s="567"/>
      <c r="AU30" s="568"/>
      <c r="AV30" s="17"/>
      <c r="AW30" s="17"/>
      <c r="AX30" s="17"/>
      <c r="AY30" s="17"/>
      <c r="AZ30" s="17"/>
      <c r="BA30" s="17"/>
      <c r="BB30" s="17"/>
      <c r="BC30" s="17"/>
      <c r="BD30" s="17"/>
      <c r="BE30" s="17"/>
      <c r="BF30" s="17"/>
      <c r="BG30" s="17"/>
      <c r="BH30" s="17"/>
      <c r="BI30" s="17"/>
      <c r="BJ30" s="17"/>
      <c r="BK30" s="17"/>
      <c r="BL30" s="17"/>
      <c r="BM30" s="17"/>
    </row>
    <row r="31" spans="1:88" ht="18.2" customHeight="1" x14ac:dyDescent="0.4">
      <c r="B31" s="569"/>
      <c r="C31" s="570"/>
      <c r="D31" s="570"/>
      <c r="E31" s="571"/>
      <c r="F31" s="569"/>
      <c r="G31" s="571"/>
      <c r="H31" s="40"/>
      <c r="I31" s="41"/>
      <c r="J31" s="42"/>
      <c r="K31" s="38" t="str">
        <f>IF(H31="S",VLOOKUP(I31,年表!$E$3:$F$66,2,FALSE),IF(H31="H",VLOOKUP(I31,年表!$C$3:$D$33,2,FALSE),IF(H31="R",VLOOKUP(I31,年表!$A$3:$B$33,2,FALSE),"")))</f>
        <v/>
      </c>
      <c r="L31" s="552"/>
      <c r="M31" s="553"/>
      <c r="N31" s="553"/>
      <c r="O31" s="554"/>
      <c r="P31" s="566" t="str">
        <f>IF(L31="","",IF(T31="均等",減価償却!E17,IF(減価償却!B17="旧",減価償却!D17,減価償却!C17)))</f>
        <v/>
      </c>
      <c r="Q31" s="567"/>
      <c r="R31" s="567"/>
      <c r="S31" s="568"/>
      <c r="T31" s="572" t="s">
        <v>207</v>
      </c>
      <c r="U31" s="573"/>
      <c r="V31" s="569"/>
      <c r="W31" s="571"/>
      <c r="X31" s="574" t="str">
        <f>IF(L31="","",IF(減価償却!B17="",VLOOKUP(V31,年表!$K$3:$M$42,2,FALSE),VLOOKUP(V31,年表!$K$3:$M$42,3,FALSE)))</f>
        <v/>
      </c>
      <c r="Y31" s="575"/>
      <c r="Z31" s="576" t="str">
        <f>IF(L31="","",IF(K31=年表!U11,減価償却!F17,IF(T31="均等",減価償却!J17,減価償却!H17)))</f>
        <v/>
      </c>
      <c r="AA31" s="577"/>
      <c r="AB31" s="577"/>
      <c r="AC31" s="577"/>
      <c r="AD31" s="576" t="str">
        <f>IF(L31="","",IF(Z31=L31,減価償却!K17,IF(T31="均等",減価償却!M17,IF(減価償却!N17=FALSE,減価償却!L17,減価償却!N17))))</f>
        <v/>
      </c>
      <c r="AE31" s="577"/>
      <c r="AF31" s="577"/>
      <c r="AG31" s="577"/>
      <c r="AH31" s="531"/>
      <c r="AI31" s="532"/>
      <c r="AJ31" s="532"/>
      <c r="AK31" s="533"/>
      <c r="AL31" s="564">
        <v>1</v>
      </c>
      <c r="AM31" s="565"/>
      <c r="AN31" s="566" t="str">
        <f t="shared" si="3"/>
        <v/>
      </c>
      <c r="AO31" s="567"/>
      <c r="AP31" s="567"/>
      <c r="AQ31" s="568"/>
      <c r="AR31" s="566" t="str">
        <f>IF(L31="","",IF(減価償却!O17="最後",1,IF(Z31=L31,L31-AN31,Z31-AN31)))</f>
        <v/>
      </c>
      <c r="AS31" s="567"/>
      <c r="AT31" s="567"/>
      <c r="AU31" s="568"/>
      <c r="AV31" s="17"/>
      <c r="AW31" s="17"/>
      <c r="AX31" s="17"/>
      <c r="AY31" s="17"/>
      <c r="AZ31" s="17"/>
      <c r="BA31" s="17"/>
      <c r="BB31" s="17"/>
      <c r="BC31" s="17"/>
      <c r="BD31" s="17"/>
      <c r="BE31" s="17"/>
      <c r="BF31" s="17"/>
      <c r="BG31" s="17"/>
      <c r="BH31" s="17"/>
      <c r="BI31" s="17"/>
      <c r="BJ31" s="17"/>
      <c r="BK31" s="17"/>
      <c r="BL31" s="17"/>
      <c r="BM31" s="17"/>
    </row>
    <row r="32" spans="1:88" ht="18.2" customHeight="1" x14ac:dyDescent="0.4">
      <c r="B32" s="569"/>
      <c r="C32" s="570"/>
      <c r="D32" s="570"/>
      <c r="E32" s="571"/>
      <c r="F32" s="569"/>
      <c r="G32" s="571"/>
      <c r="H32" s="40"/>
      <c r="I32" s="41"/>
      <c r="J32" s="42"/>
      <c r="K32" s="38" t="str">
        <f>IF(H32="S",VLOOKUP(I32,年表!$E$3:$F$66,2,FALSE),IF(H32="H",VLOOKUP(I32,年表!$C$3:$D$33,2,FALSE),IF(H32="R",VLOOKUP(I32,年表!$A$3:$B$33,2,FALSE),"")))</f>
        <v/>
      </c>
      <c r="L32" s="552"/>
      <c r="M32" s="553"/>
      <c r="N32" s="553"/>
      <c r="O32" s="554"/>
      <c r="P32" s="566" t="str">
        <f>IF(L32="","",IF(T32="均等",減価償却!E18,IF(減価償却!B18="旧",減価償却!D18,減価償却!C18)))</f>
        <v/>
      </c>
      <c r="Q32" s="567"/>
      <c r="R32" s="567"/>
      <c r="S32" s="568"/>
      <c r="T32" s="572" t="s">
        <v>207</v>
      </c>
      <c r="U32" s="573"/>
      <c r="V32" s="569"/>
      <c r="W32" s="571"/>
      <c r="X32" s="574" t="str">
        <f>IF(L32="","",IF(減価償却!B18="",VLOOKUP(V32,年表!$K$3:$M$42,2,FALSE),VLOOKUP(V32,年表!$K$3:$M$42,3,FALSE)))</f>
        <v/>
      </c>
      <c r="Y32" s="575"/>
      <c r="Z32" s="576" t="str">
        <f>IF(L32="","",IF(K32=年表!U11,減価償却!F18,IF(T32="均等",減価償却!J18,減価償却!H18)))</f>
        <v/>
      </c>
      <c r="AA32" s="577"/>
      <c r="AB32" s="577"/>
      <c r="AC32" s="577"/>
      <c r="AD32" s="576" t="str">
        <f>IF(L32="","",IF(Z32=L32,減価償却!K18,IF(T32="均等",減価償却!M18,IF(減価償却!N18=FALSE,減価償却!L18,減価償却!N18))))</f>
        <v/>
      </c>
      <c r="AE32" s="577"/>
      <c r="AF32" s="577"/>
      <c r="AG32" s="577"/>
      <c r="AH32" s="531"/>
      <c r="AI32" s="532"/>
      <c r="AJ32" s="532"/>
      <c r="AK32" s="533"/>
      <c r="AL32" s="564">
        <v>1</v>
      </c>
      <c r="AM32" s="565"/>
      <c r="AN32" s="566" t="str">
        <f t="shared" si="3"/>
        <v/>
      </c>
      <c r="AO32" s="567"/>
      <c r="AP32" s="567"/>
      <c r="AQ32" s="568"/>
      <c r="AR32" s="566" t="str">
        <f>IF(L32="","",IF(減価償却!O18="最後",1,IF(Z32=L32,L32-AN32,Z32-AN32)))</f>
        <v/>
      </c>
      <c r="AS32" s="567"/>
      <c r="AT32" s="567"/>
      <c r="AU32" s="568"/>
      <c r="AV32" s="17"/>
      <c r="AW32" s="17"/>
      <c r="AX32" s="17"/>
      <c r="AY32" s="17"/>
      <c r="AZ32" s="17"/>
      <c r="BA32" s="17"/>
      <c r="BB32" s="17"/>
      <c r="BC32" s="17"/>
      <c r="BD32" s="17"/>
      <c r="BE32" s="17"/>
      <c r="BF32" s="17"/>
      <c r="BG32" s="17"/>
      <c r="BH32" s="17"/>
      <c r="BI32" s="17"/>
      <c r="BJ32" s="17"/>
      <c r="BK32" s="17"/>
      <c r="BL32" s="17"/>
      <c r="BM32" s="17"/>
    </row>
    <row r="33" spans="1:65" ht="18.2" customHeight="1" x14ac:dyDescent="0.4">
      <c r="B33" s="569"/>
      <c r="C33" s="570"/>
      <c r="D33" s="570"/>
      <c r="E33" s="571"/>
      <c r="F33" s="569"/>
      <c r="G33" s="571"/>
      <c r="H33" s="40"/>
      <c r="I33" s="41"/>
      <c r="J33" s="42"/>
      <c r="K33" s="38" t="str">
        <f>IF(H33="S",VLOOKUP(I33,年表!$E$3:$F$66,2,FALSE),IF(H33="H",VLOOKUP(I33,年表!$C$3:$D$33,2,FALSE),IF(H33="R",VLOOKUP(I33,年表!$A$3:$B$33,2,FALSE),"")))</f>
        <v/>
      </c>
      <c r="L33" s="552"/>
      <c r="M33" s="553"/>
      <c r="N33" s="553"/>
      <c r="O33" s="554"/>
      <c r="P33" s="566" t="str">
        <f>IF(L33="","",IF(T33="均等",減価償却!E19,IF(減価償却!B19="旧",減価償却!D19,減価償却!C19)))</f>
        <v/>
      </c>
      <c r="Q33" s="567"/>
      <c r="R33" s="567"/>
      <c r="S33" s="568"/>
      <c r="T33" s="572" t="s">
        <v>207</v>
      </c>
      <c r="U33" s="573"/>
      <c r="V33" s="569"/>
      <c r="W33" s="571"/>
      <c r="X33" s="574" t="str">
        <f>IF(L33="","",IF(減価償却!B19="",VLOOKUP(V33,年表!$K$3:$M$42,2,FALSE),VLOOKUP(V33,年表!$K$3:$M$42,3,FALSE)))</f>
        <v/>
      </c>
      <c r="Y33" s="575"/>
      <c r="Z33" s="576" t="str">
        <f>IF(L33="","",IF(K33=年表!U11,減価償却!F19,IF(T33="均等",減価償却!J19,減価償却!H19)))</f>
        <v/>
      </c>
      <c r="AA33" s="577"/>
      <c r="AB33" s="577"/>
      <c r="AC33" s="577"/>
      <c r="AD33" s="576" t="str">
        <f>IF(L33="","",IF(Z33=L33,減価償却!K19,IF(T33="均等",減価償却!M19,IF(減価償却!N19=FALSE,減価償却!L19,減価償却!N19))))</f>
        <v/>
      </c>
      <c r="AE33" s="577"/>
      <c r="AF33" s="577"/>
      <c r="AG33" s="577"/>
      <c r="AH33" s="531"/>
      <c r="AI33" s="532"/>
      <c r="AJ33" s="532"/>
      <c r="AK33" s="533"/>
      <c r="AL33" s="564">
        <v>1</v>
      </c>
      <c r="AM33" s="565"/>
      <c r="AN33" s="566" t="str">
        <f t="shared" si="3"/>
        <v/>
      </c>
      <c r="AO33" s="567"/>
      <c r="AP33" s="567"/>
      <c r="AQ33" s="568"/>
      <c r="AR33" s="566" t="str">
        <f>IF(L33="","",IF(減価償却!O19="最後",1,IF(Z33=L33,L33-AN33,Z33-AN33)))</f>
        <v/>
      </c>
      <c r="AS33" s="567"/>
      <c r="AT33" s="567"/>
      <c r="AU33" s="568"/>
      <c r="AV33" s="17"/>
      <c r="AW33" s="17"/>
      <c r="AX33" s="17"/>
      <c r="AY33" s="17"/>
      <c r="AZ33" s="17"/>
      <c r="BA33" s="17"/>
      <c r="BB33" s="17"/>
      <c r="BC33" s="17"/>
      <c r="BD33" s="17"/>
      <c r="BE33" s="17"/>
      <c r="BF33" s="17"/>
      <c r="BG33" s="17"/>
      <c r="BH33" s="17"/>
      <c r="BI33" s="17"/>
      <c r="BJ33" s="17"/>
      <c r="BK33" s="17"/>
      <c r="BL33" s="17"/>
      <c r="BM33" s="17"/>
    </row>
    <row r="34" spans="1:65" ht="18.2" customHeight="1" x14ac:dyDescent="0.4">
      <c r="B34" s="569"/>
      <c r="C34" s="570"/>
      <c r="D34" s="570"/>
      <c r="E34" s="571"/>
      <c r="F34" s="569"/>
      <c r="G34" s="571"/>
      <c r="H34" s="40"/>
      <c r="I34" s="41"/>
      <c r="J34" s="42"/>
      <c r="K34" s="38" t="str">
        <f>IF(H34="S",VLOOKUP(I34,年表!$E$3:$F$66,2,FALSE),IF(H34="H",VLOOKUP(I34,年表!$C$3:$D$33,2,FALSE),IF(H34="R",VLOOKUP(I34,年表!$A$3:$B$33,2,FALSE),"")))</f>
        <v/>
      </c>
      <c r="L34" s="552"/>
      <c r="M34" s="553"/>
      <c r="N34" s="553"/>
      <c r="O34" s="554"/>
      <c r="P34" s="566" t="str">
        <f>IF(L34="","",IF(T34="均等",減価償却!E20,IF(減価償却!B20="旧",減価償却!D20,減価償却!C20)))</f>
        <v/>
      </c>
      <c r="Q34" s="567"/>
      <c r="R34" s="567"/>
      <c r="S34" s="568"/>
      <c r="T34" s="572" t="s">
        <v>207</v>
      </c>
      <c r="U34" s="573"/>
      <c r="V34" s="569"/>
      <c r="W34" s="571"/>
      <c r="X34" s="574" t="str">
        <f>IF(L34="","",IF(減価償却!B20="",VLOOKUP(V34,年表!$K$3:$M$42,2,FALSE),VLOOKUP(V34,年表!$K$3:$M$42,3,FALSE)))</f>
        <v/>
      </c>
      <c r="Y34" s="575"/>
      <c r="Z34" s="576" t="str">
        <f>IF(L34="","",IF(K34=年表!U11,減価償却!F20,IF(T34="均等",減価償却!J20,減価償却!H20)))</f>
        <v/>
      </c>
      <c r="AA34" s="577"/>
      <c r="AB34" s="577"/>
      <c r="AC34" s="577"/>
      <c r="AD34" s="576" t="str">
        <f>IF(L34="","",IF(Z34=L34,減価償却!K20,IF(T34="均等",減価償却!M20,IF(減価償却!N20=FALSE,減価償却!L20,減価償却!N20))))</f>
        <v/>
      </c>
      <c r="AE34" s="577"/>
      <c r="AF34" s="577"/>
      <c r="AG34" s="577"/>
      <c r="AH34" s="531"/>
      <c r="AI34" s="532"/>
      <c r="AJ34" s="532"/>
      <c r="AK34" s="533"/>
      <c r="AL34" s="564">
        <v>1</v>
      </c>
      <c r="AM34" s="565"/>
      <c r="AN34" s="566" t="str">
        <f t="shared" si="3"/>
        <v/>
      </c>
      <c r="AO34" s="567"/>
      <c r="AP34" s="567"/>
      <c r="AQ34" s="568"/>
      <c r="AR34" s="566" t="str">
        <f>IF(L34="","",IF(減価償却!O20="最後",1,IF(Z34=L34,L34-AN34,Z34-AN34)))</f>
        <v/>
      </c>
      <c r="AS34" s="567"/>
      <c r="AT34" s="567"/>
      <c r="AU34" s="568"/>
      <c r="AV34" s="17"/>
      <c r="AW34" s="17"/>
    </row>
    <row r="35" spans="1:65" ht="18.2" customHeight="1" x14ac:dyDescent="0.4">
      <c r="B35" s="569"/>
      <c r="C35" s="570"/>
      <c r="D35" s="570"/>
      <c r="E35" s="571"/>
      <c r="F35" s="569"/>
      <c r="G35" s="571"/>
      <c r="H35" s="40"/>
      <c r="I35" s="41"/>
      <c r="J35" s="42"/>
      <c r="K35" s="38" t="str">
        <f>IF(H35="S",VLOOKUP(I35,年表!$E$3:$F$66,2,FALSE),IF(H35="H",VLOOKUP(I35,年表!$C$3:$D$33,2,FALSE),IF(H35="R",VLOOKUP(I35,年表!$A$3:$B$33,2,FALSE),"")))</f>
        <v/>
      </c>
      <c r="L35" s="552"/>
      <c r="M35" s="553"/>
      <c r="N35" s="553"/>
      <c r="O35" s="554"/>
      <c r="P35" s="566" t="str">
        <f>IF(L35="","",IF(T35="均等",減価償却!E21,IF(減価償却!B21="旧",減価償却!D21,減価償却!C21)))</f>
        <v/>
      </c>
      <c r="Q35" s="567"/>
      <c r="R35" s="567"/>
      <c r="S35" s="568"/>
      <c r="T35" s="572" t="s">
        <v>207</v>
      </c>
      <c r="U35" s="573"/>
      <c r="V35" s="569"/>
      <c r="W35" s="571"/>
      <c r="X35" s="574" t="str">
        <f>IF(L35="","",IF(減価償却!B21="",VLOOKUP(V35,年表!$K$3:$M$42,2,FALSE),VLOOKUP(V35,年表!$K$3:$M$42,3,FALSE)))</f>
        <v/>
      </c>
      <c r="Y35" s="575"/>
      <c r="Z35" s="576" t="str">
        <f>IF(L35="","",IF(K35=年表!U11,減価償却!F21,IF(T35="均等",減価償却!J21,減価償却!H21)))</f>
        <v/>
      </c>
      <c r="AA35" s="577"/>
      <c r="AB35" s="577"/>
      <c r="AC35" s="577"/>
      <c r="AD35" s="576" t="str">
        <f>IF(L35="","",IF(Z35=L35,減価償却!K21,IF(T35="均等",減価償却!M21,IF(減価償却!N21=FALSE,減価償却!L21,減価償却!N21))))</f>
        <v/>
      </c>
      <c r="AE35" s="577"/>
      <c r="AF35" s="577"/>
      <c r="AG35" s="577"/>
      <c r="AH35" s="531"/>
      <c r="AI35" s="532"/>
      <c r="AJ35" s="532"/>
      <c r="AK35" s="533"/>
      <c r="AL35" s="564">
        <v>1</v>
      </c>
      <c r="AM35" s="565"/>
      <c r="AN35" s="566" t="str">
        <f t="shared" si="3"/>
        <v/>
      </c>
      <c r="AO35" s="567"/>
      <c r="AP35" s="567"/>
      <c r="AQ35" s="568"/>
      <c r="AR35" s="566" t="str">
        <f>IF(L35="","",IF(減価償却!O21="最後",1,IF(Z35=L35,L35-AN35,Z35-AN35)))</f>
        <v/>
      </c>
      <c r="AS35" s="567"/>
      <c r="AT35" s="567"/>
      <c r="AU35" s="568"/>
      <c r="AV35" s="17"/>
      <c r="AW35" s="17"/>
    </row>
    <row r="36" spans="1:65" ht="18.2" customHeight="1" x14ac:dyDescent="0.4">
      <c r="B36" s="569"/>
      <c r="C36" s="570"/>
      <c r="D36" s="570"/>
      <c r="E36" s="571"/>
      <c r="F36" s="569"/>
      <c r="G36" s="571"/>
      <c r="H36" s="40"/>
      <c r="I36" s="41"/>
      <c r="J36" s="42"/>
      <c r="K36" s="38" t="str">
        <f>IF(H36="S",VLOOKUP(I36,年表!$E$3:$F$66,2,FALSE),IF(H36="H",VLOOKUP(I36,年表!$C$3:$D$33,2,FALSE),IF(H36="R",VLOOKUP(I36,年表!$A$3:$B$33,2,FALSE),"")))</f>
        <v/>
      </c>
      <c r="L36" s="552"/>
      <c r="M36" s="553"/>
      <c r="N36" s="553"/>
      <c r="O36" s="554"/>
      <c r="P36" s="566" t="str">
        <f>IF(L36="","",IF(T36="均等",減価償却!E22,IF(減価償却!B22="旧",減価償却!D22,減価償却!C22)))</f>
        <v/>
      </c>
      <c r="Q36" s="567"/>
      <c r="R36" s="567"/>
      <c r="S36" s="568"/>
      <c r="T36" s="572" t="s">
        <v>207</v>
      </c>
      <c r="U36" s="573"/>
      <c r="V36" s="569"/>
      <c r="W36" s="571"/>
      <c r="X36" s="574" t="str">
        <f>IF(L36="","",IF(減価償却!B22="",VLOOKUP(V36,年表!$K$3:$M$42,2,FALSE),VLOOKUP(V36,年表!$K$3:$M$42,3,FALSE)))</f>
        <v/>
      </c>
      <c r="Y36" s="575"/>
      <c r="Z36" s="576" t="str">
        <f>IF(L36="","",IF(K36=年表!U11,減価償却!F22,IF(T36="均等",減価償却!J22,減価償却!H22)))</f>
        <v/>
      </c>
      <c r="AA36" s="577"/>
      <c r="AB36" s="577"/>
      <c r="AC36" s="577"/>
      <c r="AD36" s="576" t="str">
        <f>IF(L36="","",IF(Z36=L36,減価償却!K22,IF(T36="均等",減価償却!M22,IF(減価償却!N22=FALSE,減価償却!L22,減価償却!N22))))</f>
        <v/>
      </c>
      <c r="AE36" s="577"/>
      <c r="AF36" s="577"/>
      <c r="AG36" s="577"/>
      <c r="AH36" s="531"/>
      <c r="AI36" s="532"/>
      <c r="AJ36" s="532"/>
      <c r="AK36" s="533"/>
      <c r="AL36" s="564">
        <v>1</v>
      </c>
      <c r="AM36" s="565"/>
      <c r="AN36" s="566" t="str">
        <f t="shared" si="3"/>
        <v/>
      </c>
      <c r="AO36" s="567"/>
      <c r="AP36" s="567"/>
      <c r="AQ36" s="568"/>
      <c r="AR36" s="566" t="str">
        <f>IF(L36="","",IF(減価償却!O22="最後",1,IF(Z36=L36,L36-AN36,Z36-AN36)))</f>
        <v/>
      </c>
      <c r="AS36" s="567"/>
      <c r="AT36" s="567"/>
      <c r="AU36" s="568"/>
      <c r="AV36" s="17"/>
      <c r="AW36" s="17"/>
    </row>
    <row r="37" spans="1:65" s="12" customFormat="1" ht="18.2" customHeight="1" x14ac:dyDescent="0.4"/>
    <row r="38" spans="1:65" s="12" customFormat="1" ht="33" customHeight="1" thickBot="1" x14ac:dyDescent="0.45"/>
    <row r="39" spans="1:65" s="12" customFormat="1" ht="33" customHeight="1" x14ac:dyDescent="0.4">
      <c r="A39" s="4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7"/>
    </row>
    <row r="40" spans="1:65" s="12" customFormat="1" ht="33" customHeight="1" x14ac:dyDescent="0.4">
      <c r="A40" s="16"/>
      <c r="B40" s="550" t="str">
        <f>MID('１.始めに'!C14,8,4)</f>
        <v xml:space="preserve">令和５ </v>
      </c>
      <c r="C40" s="550"/>
      <c r="D40" s="550"/>
      <c r="E40" s="550"/>
      <c r="F40" s="550"/>
      <c r="G40" s="551" t="s">
        <v>314</v>
      </c>
      <c r="H40" s="551"/>
      <c r="I40" s="551"/>
      <c r="J40" s="551"/>
      <c r="K40" s="551"/>
      <c r="L40" s="551"/>
      <c r="M40" s="551"/>
      <c r="N40" s="551"/>
      <c r="O40" s="551"/>
      <c r="P40" s="551"/>
      <c r="Q40" s="551"/>
      <c r="R40" s="551"/>
      <c r="S40" s="551"/>
      <c r="T40" s="551"/>
      <c r="U40" s="551"/>
      <c r="V40" s="551"/>
      <c r="W40" s="551"/>
      <c r="X40" s="551"/>
      <c r="Y40" s="551"/>
      <c r="Z40" s="551"/>
      <c r="AA40" s="551"/>
      <c r="AB40" s="551"/>
      <c r="AC40" s="14"/>
      <c r="AD40" s="14"/>
      <c r="AE40" s="545" t="s">
        <v>119</v>
      </c>
      <c r="AF40" s="545"/>
      <c r="AG40" s="545"/>
      <c r="AH40" s="545"/>
      <c r="AI40" s="549" t="str">
        <f>'１.始めに'!C7&amp;""</f>
        <v/>
      </c>
      <c r="AJ40" s="549"/>
      <c r="AK40" s="549"/>
      <c r="AL40" s="549"/>
      <c r="AM40" s="549"/>
      <c r="AN40" s="549"/>
      <c r="AO40" s="549"/>
      <c r="AP40" s="549"/>
      <c r="AQ40" s="549"/>
      <c r="AR40" s="549"/>
      <c r="AS40" s="549"/>
      <c r="AT40" s="549"/>
      <c r="AU40" s="549"/>
      <c r="AV40" s="549"/>
      <c r="AW40" s="14"/>
      <c r="AX40" s="48"/>
    </row>
    <row r="41" spans="1:65" s="12" customFormat="1" ht="33" customHeight="1" x14ac:dyDescent="0.4">
      <c r="A41" s="16"/>
      <c r="B41" s="550"/>
      <c r="C41" s="550"/>
      <c r="D41" s="550"/>
      <c r="E41" s="550"/>
      <c r="F41" s="550"/>
      <c r="G41" s="551"/>
      <c r="H41" s="551"/>
      <c r="I41" s="551"/>
      <c r="J41" s="551"/>
      <c r="K41" s="551"/>
      <c r="L41" s="551"/>
      <c r="M41" s="551"/>
      <c r="N41" s="551"/>
      <c r="O41" s="551"/>
      <c r="P41" s="551"/>
      <c r="Q41" s="551"/>
      <c r="R41" s="551"/>
      <c r="S41" s="551"/>
      <c r="T41" s="551"/>
      <c r="U41" s="551"/>
      <c r="V41" s="551"/>
      <c r="W41" s="551"/>
      <c r="X41" s="551"/>
      <c r="Y41" s="551"/>
      <c r="Z41" s="551"/>
      <c r="AA41" s="551"/>
      <c r="AB41" s="551"/>
      <c r="AC41" s="14"/>
      <c r="AD41" s="14"/>
      <c r="AE41" s="545" t="s">
        <v>21</v>
      </c>
      <c r="AF41" s="545"/>
      <c r="AG41" s="545"/>
      <c r="AH41" s="545"/>
      <c r="AI41" s="549" t="str">
        <f>'１.始めに'!C4&amp;""</f>
        <v/>
      </c>
      <c r="AJ41" s="549"/>
      <c r="AK41" s="549"/>
      <c r="AL41" s="549"/>
      <c r="AM41" s="549"/>
      <c r="AN41" s="549"/>
      <c r="AO41" s="549"/>
      <c r="AP41" s="549"/>
      <c r="AQ41" s="549"/>
      <c r="AR41" s="549"/>
      <c r="AS41" s="549"/>
      <c r="AT41" s="549"/>
      <c r="AU41" s="549"/>
      <c r="AV41" s="549"/>
      <c r="AW41" s="14"/>
      <c r="AX41" s="48"/>
    </row>
    <row r="42" spans="1:65" s="12" customFormat="1" ht="33" customHeight="1" x14ac:dyDescent="0.4">
      <c r="A42" s="16"/>
      <c r="B42" s="550"/>
      <c r="C42" s="550"/>
      <c r="D42" s="550"/>
      <c r="E42" s="550"/>
      <c r="F42" s="550"/>
      <c r="G42" s="551"/>
      <c r="H42" s="551"/>
      <c r="I42" s="551"/>
      <c r="J42" s="551"/>
      <c r="K42" s="551"/>
      <c r="L42" s="551"/>
      <c r="M42" s="551"/>
      <c r="N42" s="551"/>
      <c r="O42" s="551"/>
      <c r="P42" s="551"/>
      <c r="Q42" s="551"/>
      <c r="R42" s="551"/>
      <c r="S42" s="551"/>
      <c r="T42" s="551"/>
      <c r="U42" s="551"/>
      <c r="V42" s="551"/>
      <c r="W42" s="551"/>
      <c r="X42" s="551"/>
      <c r="Y42" s="551"/>
      <c r="Z42" s="551"/>
      <c r="AA42" s="551"/>
      <c r="AB42" s="551"/>
      <c r="AC42" s="14"/>
      <c r="AD42" s="14"/>
      <c r="AE42" s="545" t="s">
        <v>218</v>
      </c>
      <c r="AF42" s="545"/>
      <c r="AG42" s="545"/>
      <c r="AH42" s="545"/>
      <c r="AI42" s="549" t="str">
        <f>'１.始めに'!C12&amp;""</f>
        <v/>
      </c>
      <c r="AJ42" s="549"/>
      <c r="AK42" s="549"/>
      <c r="AL42" s="549"/>
      <c r="AM42" s="549"/>
      <c r="AN42" s="545" t="s">
        <v>219</v>
      </c>
      <c r="AO42" s="545"/>
      <c r="AP42" s="545"/>
      <c r="AQ42" s="545"/>
      <c r="AR42" s="549" t="str">
        <f>'１.始めに'!C10&amp;""</f>
        <v/>
      </c>
      <c r="AS42" s="549"/>
      <c r="AT42" s="549"/>
      <c r="AU42" s="549"/>
      <c r="AV42" s="549"/>
      <c r="AW42" s="14"/>
      <c r="AX42" s="48"/>
    </row>
    <row r="43" spans="1:65" s="12" customFormat="1" ht="33" customHeight="1" x14ac:dyDescent="0.4">
      <c r="A43" s="16"/>
      <c r="B43" s="49"/>
      <c r="C43" s="49"/>
      <c r="D43" s="49"/>
      <c r="E43" s="49"/>
      <c r="F43" s="49"/>
      <c r="G43" s="50"/>
      <c r="H43" s="50"/>
      <c r="I43" s="50"/>
      <c r="J43" s="50"/>
      <c r="K43" s="50"/>
      <c r="L43" s="50"/>
      <c r="M43" s="50"/>
      <c r="N43" s="50"/>
      <c r="O43" s="50"/>
      <c r="P43" s="50"/>
      <c r="Q43" s="50"/>
      <c r="R43" s="50"/>
      <c r="S43" s="50"/>
      <c r="T43" s="50"/>
      <c r="U43" s="50"/>
      <c r="V43" s="50"/>
      <c r="W43" s="50"/>
      <c r="X43" s="50"/>
      <c r="Y43" s="50"/>
      <c r="Z43" s="50"/>
      <c r="AA43" s="50"/>
      <c r="AB43" s="50"/>
      <c r="AC43" s="14"/>
      <c r="AD43" s="14"/>
      <c r="AE43" s="545" t="s">
        <v>166</v>
      </c>
      <c r="AF43" s="545"/>
      <c r="AG43" s="545"/>
      <c r="AH43" s="545"/>
      <c r="AI43" s="549" t="str">
        <f>E2&amp;""</f>
        <v/>
      </c>
      <c r="AJ43" s="549"/>
      <c r="AK43" s="549"/>
      <c r="AL43" s="549"/>
      <c r="AM43" s="549"/>
      <c r="AN43" s="545" t="s">
        <v>296</v>
      </c>
      <c r="AO43" s="545"/>
      <c r="AP43" s="545"/>
      <c r="AQ43" s="545"/>
      <c r="AR43" s="549" t="str">
        <f>N2&amp;""</f>
        <v/>
      </c>
      <c r="AS43" s="549"/>
      <c r="AT43" s="549"/>
      <c r="AU43" s="549"/>
      <c r="AV43" s="549"/>
      <c r="AW43" s="14"/>
      <c r="AX43" s="48"/>
    </row>
    <row r="44" spans="1:65" s="12" customFormat="1" ht="33" customHeight="1" x14ac:dyDescent="0.4">
      <c r="A44" s="16"/>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48"/>
    </row>
    <row r="45" spans="1:65" s="12" customFormat="1" ht="33" customHeight="1" x14ac:dyDescent="0.4">
      <c r="A45" s="16"/>
      <c r="B45" s="545" t="s">
        <v>220</v>
      </c>
      <c r="C45" s="545"/>
      <c r="D45" s="545"/>
      <c r="E45" s="545"/>
      <c r="F45" s="545"/>
      <c r="G45" s="545"/>
      <c r="H45" s="545"/>
      <c r="I45" s="545"/>
      <c r="J45" s="545" t="s">
        <v>221</v>
      </c>
      <c r="K45" s="545"/>
      <c r="L45" s="545"/>
      <c r="M45" s="545"/>
      <c r="N45" s="545"/>
      <c r="O45" s="545"/>
      <c r="P45" s="545"/>
      <c r="Q45" s="13"/>
      <c r="R45" s="14"/>
      <c r="S45" s="545" t="s">
        <v>220</v>
      </c>
      <c r="T45" s="545"/>
      <c r="U45" s="545"/>
      <c r="V45" s="545"/>
      <c r="W45" s="545"/>
      <c r="X45" s="545"/>
      <c r="Y45" s="545"/>
      <c r="Z45" s="545"/>
      <c r="AA45" s="545" t="s">
        <v>221</v>
      </c>
      <c r="AB45" s="545"/>
      <c r="AC45" s="545"/>
      <c r="AD45" s="545"/>
      <c r="AE45" s="545"/>
      <c r="AF45" s="545"/>
      <c r="AG45" s="14"/>
      <c r="AH45" s="14"/>
      <c r="AI45" s="545" t="s">
        <v>220</v>
      </c>
      <c r="AJ45" s="545"/>
      <c r="AK45" s="545"/>
      <c r="AL45" s="545"/>
      <c r="AM45" s="545"/>
      <c r="AN45" s="545"/>
      <c r="AO45" s="545"/>
      <c r="AP45" s="545"/>
      <c r="AQ45" s="545" t="s">
        <v>221</v>
      </c>
      <c r="AR45" s="545"/>
      <c r="AS45" s="545"/>
      <c r="AT45" s="545"/>
      <c r="AU45" s="545"/>
      <c r="AV45" s="545"/>
      <c r="AW45" s="14"/>
      <c r="AX45" s="48"/>
    </row>
    <row r="46" spans="1:65" ht="33" customHeight="1" x14ac:dyDescent="0.4">
      <c r="A46" s="16"/>
      <c r="B46" s="535" t="s">
        <v>98</v>
      </c>
      <c r="C46" s="529" t="s">
        <v>300</v>
      </c>
      <c r="D46" s="529"/>
      <c r="E46" s="529"/>
      <c r="F46" s="529"/>
      <c r="G46" s="529"/>
      <c r="H46" s="529"/>
      <c r="I46" s="51" t="s">
        <v>315</v>
      </c>
      <c r="J46" s="530">
        <f>G14</f>
        <v>0</v>
      </c>
      <c r="K46" s="530"/>
      <c r="L46" s="530"/>
      <c r="M46" s="530"/>
      <c r="N46" s="530"/>
      <c r="O46" s="530"/>
      <c r="P46" s="530"/>
      <c r="Q46" s="13"/>
      <c r="R46" s="14"/>
      <c r="S46" s="535" t="s">
        <v>224</v>
      </c>
      <c r="T46" s="540" t="s">
        <v>316</v>
      </c>
      <c r="U46" s="529" t="s">
        <v>317</v>
      </c>
      <c r="V46" s="529"/>
      <c r="W46" s="529"/>
      <c r="X46" s="529"/>
      <c r="Y46" s="529"/>
      <c r="Z46" s="51" t="s">
        <v>254</v>
      </c>
      <c r="AA46" s="530"/>
      <c r="AB46" s="530"/>
      <c r="AC46" s="530"/>
      <c r="AD46" s="530"/>
      <c r="AE46" s="530"/>
      <c r="AF46" s="530"/>
      <c r="AG46" s="14"/>
      <c r="AH46" s="14"/>
      <c r="AI46" s="535" t="s">
        <v>224</v>
      </c>
      <c r="AJ46" s="540" t="s">
        <v>227</v>
      </c>
      <c r="AK46" s="536"/>
      <c r="AL46" s="536"/>
      <c r="AM46" s="536"/>
      <c r="AN46" s="536"/>
      <c r="AO46" s="536"/>
      <c r="AP46" s="53" t="s">
        <v>318</v>
      </c>
      <c r="AQ46" s="530"/>
      <c r="AR46" s="530"/>
      <c r="AS46" s="530"/>
      <c r="AT46" s="530"/>
      <c r="AU46" s="530"/>
      <c r="AV46" s="530"/>
      <c r="AW46" s="14"/>
      <c r="AX46" s="48"/>
    </row>
    <row r="47" spans="1:65" ht="33" customHeight="1" x14ac:dyDescent="0.4">
      <c r="A47" s="16"/>
      <c r="B47" s="535"/>
      <c r="C47" s="529" t="s">
        <v>231</v>
      </c>
      <c r="D47" s="529"/>
      <c r="E47" s="529"/>
      <c r="F47" s="529"/>
      <c r="G47" s="529"/>
      <c r="H47" s="529"/>
      <c r="I47" s="51" t="s">
        <v>319</v>
      </c>
      <c r="J47" s="530">
        <f>M14</f>
        <v>0</v>
      </c>
      <c r="K47" s="530"/>
      <c r="L47" s="530"/>
      <c r="M47" s="530"/>
      <c r="N47" s="530"/>
      <c r="O47" s="530"/>
      <c r="P47" s="530"/>
      <c r="Q47" s="13"/>
      <c r="R47" s="14"/>
      <c r="S47" s="535"/>
      <c r="T47" s="540"/>
      <c r="U47" s="529" t="s">
        <v>320</v>
      </c>
      <c r="V47" s="529"/>
      <c r="W47" s="529"/>
      <c r="X47" s="529"/>
      <c r="Y47" s="529"/>
      <c r="Z47" s="51" t="s">
        <v>321</v>
      </c>
      <c r="AA47" s="530"/>
      <c r="AB47" s="530"/>
      <c r="AC47" s="530"/>
      <c r="AD47" s="530"/>
      <c r="AE47" s="530"/>
      <c r="AF47" s="530"/>
      <c r="AG47" s="14"/>
      <c r="AH47" s="14"/>
      <c r="AI47" s="535"/>
      <c r="AJ47" s="540"/>
      <c r="AK47" s="536"/>
      <c r="AL47" s="536"/>
      <c r="AM47" s="536"/>
      <c r="AN47" s="536"/>
      <c r="AO47" s="536"/>
      <c r="AP47" s="51" t="s">
        <v>322</v>
      </c>
      <c r="AQ47" s="530"/>
      <c r="AR47" s="530"/>
      <c r="AS47" s="530"/>
      <c r="AT47" s="530"/>
      <c r="AU47" s="530"/>
      <c r="AV47" s="530"/>
      <c r="AW47" s="14"/>
      <c r="AX47" s="48"/>
    </row>
    <row r="48" spans="1:65" ht="33" customHeight="1" x14ac:dyDescent="0.4">
      <c r="A48" s="16"/>
      <c r="B48" s="535"/>
      <c r="C48" s="529" t="s">
        <v>162</v>
      </c>
      <c r="D48" s="529"/>
      <c r="E48" s="529"/>
      <c r="F48" s="529"/>
      <c r="G48" s="529"/>
      <c r="H48" s="529"/>
      <c r="I48" s="51" t="s">
        <v>323</v>
      </c>
      <c r="J48" s="530">
        <f>AC14</f>
        <v>0</v>
      </c>
      <c r="K48" s="530"/>
      <c r="L48" s="530"/>
      <c r="M48" s="530"/>
      <c r="N48" s="530"/>
      <c r="O48" s="530"/>
      <c r="P48" s="530"/>
      <c r="Q48" s="13"/>
      <c r="R48" s="14"/>
      <c r="S48" s="535"/>
      <c r="T48" s="540"/>
      <c r="U48" s="529" t="s">
        <v>324</v>
      </c>
      <c r="V48" s="529"/>
      <c r="W48" s="529"/>
      <c r="X48" s="529"/>
      <c r="Y48" s="529"/>
      <c r="Z48" s="51" t="s">
        <v>325</v>
      </c>
      <c r="AA48" s="530"/>
      <c r="AB48" s="530"/>
      <c r="AC48" s="530"/>
      <c r="AD48" s="530"/>
      <c r="AE48" s="530"/>
      <c r="AF48" s="530"/>
      <c r="AG48" s="14"/>
      <c r="AH48" s="14"/>
      <c r="AI48" s="535"/>
      <c r="AJ48" s="540"/>
      <c r="AK48" s="536"/>
      <c r="AL48" s="536"/>
      <c r="AM48" s="536"/>
      <c r="AN48" s="536"/>
      <c r="AO48" s="536"/>
      <c r="AP48" s="51" t="s">
        <v>326</v>
      </c>
      <c r="AQ48" s="530"/>
      <c r="AR48" s="530"/>
      <c r="AS48" s="530"/>
      <c r="AT48" s="530"/>
      <c r="AU48" s="530"/>
      <c r="AV48" s="530"/>
      <c r="AW48" s="14"/>
      <c r="AX48" s="48"/>
    </row>
    <row r="49" spans="1:50" ht="33" customHeight="1" x14ac:dyDescent="0.4">
      <c r="A49" s="16"/>
      <c r="B49" s="535"/>
      <c r="C49" s="529" t="s">
        <v>327</v>
      </c>
      <c r="D49" s="529"/>
      <c r="E49" s="529"/>
      <c r="F49" s="529"/>
      <c r="G49" s="529"/>
      <c r="H49" s="529"/>
      <c r="I49" s="51" t="s">
        <v>328</v>
      </c>
      <c r="J49" s="534">
        <f>SUM(J46:P48)</f>
        <v>0</v>
      </c>
      <c r="K49" s="534"/>
      <c r="L49" s="534"/>
      <c r="M49" s="534"/>
      <c r="N49" s="534"/>
      <c r="O49" s="534"/>
      <c r="P49" s="534"/>
      <c r="Q49" s="13"/>
      <c r="R49" s="14"/>
      <c r="S49" s="535"/>
      <c r="T49" s="540"/>
      <c r="U49" s="529" t="s">
        <v>329</v>
      </c>
      <c r="V49" s="529"/>
      <c r="W49" s="529"/>
      <c r="X49" s="529"/>
      <c r="Y49" s="529"/>
      <c r="Z49" s="51" t="s">
        <v>330</v>
      </c>
      <c r="AA49" s="530"/>
      <c r="AB49" s="530"/>
      <c r="AC49" s="530"/>
      <c r="AD49" s="530"/>
      <c r="AE49" s="530"/>
      <c r="AF49" s="530"/>
      <c r="AG49" s="14"/>
      <c r="AH49" s="14"/>
      <c r="AI49" s="535"/>
      <c r="AJ49" s="540"/>
      <c r="AK49" s="536"/>
      <c r="AL49" s="536"/>
      <c r="AM49" s="536"/>
      <c r="AN49" s="536"/>
      <c r="AO49" s="536"/>
      <c r="AP49" s="51" t="s">
        <v>331</v>
      </c>
      <c r="AQ49" s="530"/>
      <c r="AR49" s="530"/>
      <c r="AS49" s="530"/>
      <c r="AT49" s="530"/>
      <c r="AU49" s="530"/>
      <c r="AV49" s="530"/>
      <c r="AW49" s="14"/>
      <c r="AX49" s="48"/>
    </row>
    <row r="50" spans="1:50" ht="33" customHeight="1" x14ac:dyDescent="0.4">
      <c r="A50" s="16"/>
      <c r="B50" s="619" t="s">
        <v>332</v>
      </c>
      <c r="C50" s="620"/>
      <c r="D50" s="620"/>
      <c r="E50" s="620"/>
      <c r="F50" s="621"/>
      <c r="G50" s="531" t="s">
        <v>333</v>
      </c>
      <c r="H50" s="533"/>
      <c r="I50" s="51" t="s">
        <v>247</v>
      </c>
      <c r="J50" s="530"/>
      <c r="K50" s="530"/>
      <c r="L50" s="530"/>
      <c r="M50" s="530"/>
      <c r="N50" s="530"/>
      <c r="O50" s="530"/>
      <c r="P50" s="530"/>
      <c r="Q50" s="13"/>
      <c r="R50" s="14"/>
      <c r="S50" s="535"/>
      <c r="T50" s="540"/>
      <c r="U50" s="529" t="s">
        <v>334</v>
      </c>
      <c r="V50" s="529"/>
      <c r="W50" s="529"/>
      <c r="X50" s="529"/>
      <c r="Y50" s="529"/>
      <c r="Z50" s="51" t="s">
        <v>335</v>
      </c>
      <c r="AA50" s="530"/>
      <c r="AB50" s="530"/>
      <c r="AC50" s="530"/>
      <c r="AD50" s="530"/>
      <c r="AE50" s="530"/>
      <c r="AF50" s="530"/>
      <c r="AG50" s="14"/>
      <c r="AH50" s="14"/>
      <c r="AI50" s="535"/>
      <c r="AJ50" s="540"/>
      <c r="AK50" s="529" t="s">
        <v>265</v>
      </c>
      <c r="AL50" s="529"/>
      <c r="AM50" s="529"/>
      <c r="AN50" s="529"/>
      <c r="AO50" s="529"/>
      <c r="AP50" s="51" t="s">
        <v>336</v>
      </c>
      <c r="AQ50" s="530"/>
      <c r="AR50" s="530"/>
      <c r="AS50" s="530"/>
      <c r="AT50" s="530"/>
      <c r="AU50" s="530"/>
      <c r="AV50" s="530"/>
      <c r="AW50" s="14"/>
      <c r="AX50" s="48"/>
    </row>
    <row r="51" spans="1:50" ht="33" customHeight="1" x14ac:dyDescent="0.4">
      <c r="A51" s="16"/>
      <c r="B51" s="622"/>
      <c r="C51" s="623"/>
      <c r="D51" s="623"/>
      <c r="E51" s="623"/>
      <c r="F51" s="624"/>
      <c r="G51" s="531" t="s">
        <v>337</v>
      </c>
      <c r="H51" s="533"/>
      <c r="I51" s="51" t="s">
        <v>338</v>
      </c>
      <c r="J51" s="530"/>
      <c r="K51" s="530"/>
      <c r="L51" s="530"/>
      <c r="M51" s="530"/>
      <c r="N51" s="530"/>
      <c r="O51" s="530"/>
      <c r="P51" s="530"/>
      <c r="Q51" s="13"/>
      <c r="R51" s="14"/>
      <c r="S51" s="535"/>
      <c r="T51" s="540"/>
      <c r="U51" s="529" t="s">
        <v>339</v>
      </c>
      <c r="V51" s="529"/>
      <c r="W51" s="529"/>
      <c r="X51" s="529"/>
      <c r="Y51" s="529"/>
      <c r="Z51" s="51" t="s">
        <v>340</v>
      </c>
      <c r="AA51" s="530"/>
      <c r="AB51" s="530"/>
      <c r="AC51" s="530"/>
      <c r="AD51" s="530"/>
      <c r="AE51" s="530"/>
      <c r="AF51" s="530"/>
      <c r="AG51" s="14"/>
      <c r="AH51" s="14"/>
      <c r="AI51" s="535"/>
      <c r="AJ51" s="540"/>
      <c r="AK51" s="618" t="s">
        <v>341</v>
      </c>
      <c r="AL51" s="618"/>
      <c r="AM51" s="618"/>
      <c r="AN51" s="529" t="s">
        <v>333</v>
      </c>
      <c r="AO51" s="529"/>
      <c r="AP51" s="59" t="s">
        <v>342</v>
      </c>
      <c r="AQ51" s="530"/>
      <c r="AR51" s="530"/>
      <c r="AS51" s="530"/>
      <c r="AT51" s="530"/>
      <c r="AU51" s="530"/>
      <c r="AV51" s="530"/>
      <c r="AW51" s="14"/>
      <c r="AX51" s="48"/>
    </row>
    <row r="52" spans="1:50" ht="33" customHeight="1" x14ac:dyDescent="0.4">
      <c r="A52" s="16"/>
      <c r="B52" s="535" t="s">
        <v>240</v>
      </c>
      <c r="C52" s="535"/>
      <c r="D52" s="535"/>
      <c r="E52" s="535"/>
      <c r="F52" s="535"/>
      <c r="G52" s="535"/>
      <c r="H52" s="535"/>
      <c r="I52" s="51" t="s">
        <v>343</v>
      </c>
      <c r="J52" s="534">
        <f>J49-J50+J51</f>
        <v>0</v>
      </c>
      <c r="K52" s="534"/>
      <c r="L52" s="534"/>
      <c r="M52" s="534"/>
      <c r="N52" s="534"/>
      <c r="O52" s="534"/>
      <c r="P52" s="534"/>
      <c r="Q52" s="13"/>
      <c r="R52" s="14"/>
      <c r="S52" s="535"/>
      <c r="T52" s="540"/>
      <c r="U52" s="529" t="s">
        <v>286</v>
      </c>
      <c r="V52" s="529"/>
      <c r="W52" s="529"/>
      <c r="X52" s="529"/>
      <c r="Y52" s="529"/>
      <c r="Z52" s="51" t="s">
        <v>344</v>
      </c>
      <c r="AA52" s="530"/>
      <c r="AB52" s="530"/>
      <c r="AC52" s="530"/>
      <c r="AD52" s="530"/>
      <c r="AE52" s="530"/>
      <c r="AF52" s="530"/>
      <c r="AG52" s="14"/>
      <c r="AH52" s="14"/>
      <c r="AI52" s="535"/>
      <c r="AJ52" s="540"/>
      <c r="AK52" s="618"/>
      <c r="AL52" s="618"/>
      <c r="AM52" s="618"/>
      <c r="AN52" s="529" t="s">
        <v>337</v>
      </c>
      <c r="AO52" s="529"/>
      <c r="AP52" s="53" t="s">
        <v>345</v>
      </c>
      <c r="AQ52" s="530"/>
      <c r="AR52" s="530"/>
      <c r="AS52" s="530"/>
      <c r="AT52" s="530"/>
      <c r="AU52" s="530"/>
      <c r="AV52" s="530"/>
      <c r="AW52" s="14"/>
      <c r="AX52" s="48"/>
    </row>
    <row r="53" spans="1:50" ht="33" customHeight="1" x14ac:dyDescent="0.35">
      <c r="A53" s="16"/>
      <c r="B53" s="535" t="s">
        <v>224</v>
      </c>
      <c r="C53" s="529" t="s">
        <v>346</v>
      </c>
      <c r="D53" s="529"/>
      <c r="E53" s="529"/>
      <c r="F53" s="529"/>
      <c r="G53" s="529"/>
      <c r="H53" s="529"/>
      <c r="I53" s="51" t="s">
        <v>54</v>
      </c>
      <c r="J53" s="530">
        <f>J22</f>
        <v>0</v>
      </c>
      <c r="K53" s="530"/>
      <c r="L53" s="530"/>
      <c r="M53" s="530"/>
      <c r="N53" s="530"/>
      <c r="O53" s="530"/>
      <c r="P53" s="530"/>
      <c r="Q53" s="13"/>
      <c r="R53" s="14"/>
      <c r="S53" s="535"/>
      <c r="T53" s="540"/>
      <c r="U53" s="529" t="s">
        <v>347</v>
      </c>
      <c r="V53" s="529"/>
      <c r="W53" s="529"/>
      <c r="X53" s="529"/>
      <c r="Y53" s="529"/>
      <c r="Z53" s="51" t="s">
        <v>348</v>
      </c>
      <c r="AA53" s="530"/>
      <c r="AB53" s="530"/>
      <c r="AC53" s="530"/>
      <c r="AD53" s="530"/>
      <c r="AE53" s="530"/>
      <c r="AF53" s="530"/>
      <c r="AG53" s="14"/>
      <c r="AH53" s="14"/>
      <c r="AI53" s="535"/>
      <c r="AJ53" s="540"/>
      <c r="AK53" s="617" t="s">
        <v>349</v>
      </c>
      <c r="AL53" s="617"/>
      <c r="AM53" s="617"/>
      <c r="AN53" s="617"/>
      <c r="AO53" s="617"/>
      <c r="AP53" s="53" t="s">
        <v>350</v>
      </c>
      <c r="AQ53" s="537"/>
      <c r="AR53" s="538"/>
      <c r="AS53" s="538"/>
      <c r="AT53" s="538"/>
      <c r="AU53" s="538"/>
      <c r="AV53" s="539"/>
      <c r="AW53" s="14"/>
      <c r="AX53" s="48"/>
    </row>
    <row r="54" spans="1:50" ht="33" customHeight="1" x14ac:dyDescent="0.4">
      <c r="A54" s="16"/>
      <c r="B54" s="535"/>
      <c r="C54" s="529" t="s">
        <v>351</v>
      </c>
      <c r="D54" s="529"/>
      <c r="E54" s="529"/>
      <c r="F54" s="529"/>
      <c r="G54" s="529"/>
      <c r="H54" s="529"/>
      <c r="I54" s="51" t="s">
        <v>352</v>
      </c>
      <c r="J54" s="530">
        <f>AM22</f>
        <v>0</v>
      </c>
      <c r="K54" s="530"/>
      <c r="L54" s="530"/>
      <c r="M54" s="530"/>
      <c r="N54" s="530"/>
      <c r="O54" s="530"/>
      <c r="P54" s="530"/>
      <c r="Q54" s="13"/>
      <c r="R54" s="14"/>
      <c r="S54" s="535"/>
      <c r="T54" s="540"/>
      <c r="U54" s="529" t="s">
        <v>353</v>
      </c>
      <c r="V54" s="529"/>
      <c r="W54" s="529"/>
      <c r="X54" s="529"/>
      <c r="Y54" s="529"/>
      <c r="Z54" s="51" t="s">
        <v>229</v>
      </c>
      <c r="AA54" s="530"/>
      <c r="AB54" s="530"/>
      <c r="AC54" s="530"/>
      <c r="AD54" s="530"/>
      <c r="AE54" s="530"/>
      <c r="AF54" s="530"/>
      <c r="AG54" s="14"/>
      <c r="AH54" s="14"/>
      <c r="AI54" s="535"/>
      <c r="AJ54" s="540"/>
      <c r="AK54" s="529" t="s">
        <v>256</v>
      </c>
      <c r="AL54" s="529"/>
      <c r="AM54" s="529"/>
      <c r="AN54" s="529"/>
      <c r="AO54" s="529"/>
      <c r="AP54" s="51" t="s">
        <v>354</v>
      </c>
      <c r="AQ54" s="534">
        <f>(SUM(J58:P59)+SUM($AA$46:$AF$59)+SUM(AQ46:AV51))-AQ52-AQ53</f>
        <v>0</v>
      </c>
      <c r="AR54" s="534"/>
      <c r="AS54" s="534"/>
      <c r="AT54" s="534"/>
      <c r="AU54" s="534"/>
      <c r="AV54" s="534"/>
      <c r="AW54" s="14"/>
      <c r="AX54" s="48"/>
    </row>
    <row r="55" spans="1:50" ht="33" customHeight="1" x14ac:dyDescent="0.4">
      <c r="A55" s="16"/>
      <c r="B55" s="535"/>
      <c r="C55" s="529" t="s">
        <v>290</v>
      </c>
      <c r="D55" s="529"/>
      <c r="E55" s="529"/>
      <c r="F55" s="529"/>
      <c r="G55" s="529"/>
      <c r="H55" s="529"/>
      <c r="I55" s="51" t="s">
        <v>355</v>
      </c>
      <c r="J55" s="530">
        <f>SUM(AN28:AQ36)</f>
        <v>0</v>
      </c>
      <c r="K55" s="530"/>
      <c r="L55" s="530"/>
      <c r="M55" s="530"/>
      <c r="N55" s="530"/>
      <c r="O55" s="530"/>
      <c r="P55" s="530"/>
      <c r="Q55" s="13"/>
      <c r="R55" s="14"/>
      <c r="S55" s="535"/>
      <c r="T55" s="540"/>
      <c r="U55" s="529" t="s">
        <v>356</v>
      </c>
      <c r="V55" s="529"/>
      <c r="W55" s="529"/>
      <c r="X55" s="529"/>
      <c r="Y55" s="529"/>
      <c r="Z55" s="51" t="s">
        <v>357</v>
      </c>
      <c r="AA55" s="530"/>
      <c r="AB55" s="530"/>
      <c r="AC55" s="530"/>
      <c r="AD55" s="530"/>
      <c r="AE55" s="530"/>
      <c r="AF55" s="530"/>
      <c r="AG55" s="14"/>
      <c r="AH55" s="14"/>
      <c r="AI55" s="535"/>
      <c r="AJ55" s="529" t="s">
        <v>276</v>
      </c>
      <c r="AK55" s="529"/>
      <c r="AL55" s="529"/>
      <c r="AM55" s="529"/>
      <c r="AN55" s="529"/>
      <c r="AO55" s="529"/>
      <c r="AP55" s="51" t="s">
        <v>358</v>
      </c>
      <c r="AQ55" s="534">
        <f>SUM(J53:P57)+AQ54</f>
        <v>0</v>
      </c>
      <c r="AR55" s="534"/>
      <c r="AS55" s="534"/>
      <c r="AT55" s="534"/>
      <c r="AU55" s="534"/>
      <c r="AV55" s="534"/>
      <c r="AW55" s="14"/>
      <c r="AX55" s="48"/>
    </row>
    <row r="56" spans="1:50" ht="33" customHeight="1" x14ac:dyDescent="0.4">
      <c r="A56" s="16"/>
      <c r="B56" s="535"/>
      <c r="C56" s="529" t="s">
        <v>225</v>
      </c>
      <c r="D56" s="529"/>
      <c r="E56" s="529"/>
      <c r="F56" s="529"/>
      <c r="G56" s="529"/>
      <c r="H56" s="529"/>
      <c r="I56" s="51" t="s">
        <v>359</v>
      </c>
      <c r="J56" s="530"/>
      <c r="K56" s="530"/>
      <c r="L56" s="530"/>
      <c r="M56" s="530"/>
      <c r="N56" s="530"/>
      <c r="O56" s="530"/>
      <c r="P56" s="530"/>
      <c r="Q56" s="13"/>
      <c r="R56" s="14"/>
      <c r="S56" s="535"/>
      <c r="T56" s="540"/>
      <c r="U56" s="531" t="s">
        <v>360</v>
      </c>
      <c r="V56" s="532"/>
      <c r="W56" s="532"/>
      <c r="X56" s="532"/>
      <c r="Y56" s="533"/>
      <c r="Z56" s="51" t="s">
        <v>361</v>
      </c>
      <c r="AA56" s="530"/>
      <c r="AB56" s="530"/>
      <c r="AC56" s="530"/>
      <c r="AD56" s="530"/>
      <c r="AE56" s="530"/>
      <c r="AF56" s="530"/>
      <c r="AG56" s="14"/>
      <c r="AH56" s="12"/>
      <c r="AI56" s="529" t="s">
        <v>282</v>
      </c>
      <c r="AJ56" s="529"/>
      <c r="AK56" s="529"/>
      <c r="AL56" s="529"/>
      <c r="AM56" s="529"/>
      <c r="AN56" s="529"/>
      <c r="AO56" s="529"/>
      <c r="AP56" s="60" t="s">
        <v>234</v>
      </c>
      <c r="AQ56" s="534">
        <f>J52-AQ55</f>
        <v>0</v>
      </c>
      <c r="AR56" s="534"/>
      <c r="AS56" s="534"/>
      <c r="AT56" s="534"/>
      <c r="AU56" s="534"/>
      <c r="AV56" s="534"/>
      <c r="AW56" s="14"/>
      <c r="AX56" s="48"/>
    </row>
    <row r="57" spans="1:50" ht="33" customHeight="1" x14ac:dyDescent="0.4">
      <c r="A57" s="16"/>
      <c r="B57" s="535"/>
      <c r="C57" s="529" t="s">
        <v>362</v>
      </c>
      <c r="D57" s="529"/>
      <c r="E57" s="529"/>
      <c r="F57" s="529"/>
      <c r="G57" s="529"/>
      <c r="H57" s="529"/>
      <c r="I57" s="51" t="s">
        <v>363</v>
      </c>
      <c r="J57" s="530"/>
      <c r="K57" s="530"/>
      <c r="L57" s="530"/>
      <c r="M57" s="530"/>
      <c r="N57" s="530"/>
      <c r="O57" s="530"/>
      <c r="P57" s="530"/>
      <c r="Q57" s="13"/>
      <c r="R57" s="14"/>
      <c r="S57" s="535"/>
      <c r="T57" s="540"/>
      <c r="U57" s="531" t="s">
        <v>364</v>
      </c>
      <c r="V57" s="532"/>
      <c r="W57" s="532"/>
      <c r="X57" s="532"/>
      <c r="Y57" s="533"/>
      <c r="Z57" s="51" t="s">
        <v>365</v>
      </c>
      <c r="AA57" s="530"/>
      <c r="AB57" s="530"/>
      <c r="AC57" s="530"/>
      <c r="AD57" s="530"/>
      <c r="AE57" s="530"/>
      <c r="AF57" s="530"/>
      <c r="AG57" s="14"/>
      <c r="AH57" s="14"/>
      <c r="AI57" s="529" t="s">
        <v>288</v>
      </c>
      <c r="AJ57" s="529"/>
      <c r="AK57" s="529"/>
      <c r="AL57" s="529"/>
      <c r="AM57" s="529"/>
      <c r="AN57" s="529"/>
      <c r="AO57" s="529"/>
      <c r="AP57" s="51" t="s">
        <v>366</v>
      </c>
      <c r="AQ57" s="534">
        <f>SUM(AZ6:AZ8)</f>
        <v>0</v>
      </c>
      <c r="AR57" s="534"/>
      <c r="AS57" s="534"/>
      <c r="AT57" s="534"/>
      <c r="AU57" s="534"/>
      <c r="AV57" s="534"/>
      <c r="AW57" s="14"/>
      <c r="AX57" s="48"/>
    </row>
    <row r="58" spans="1:50" ht="33" customHeight="1" x14ac:dyDescent="0.4">
      <c r="A58" s="16"/>
      <c r="B58" s="535"/>
      <c r="C58" s="615" t="s">
        <v>367</v>
      </c>
      <c r="D58" s="529" t="s">
        <v>242</v>
      </c>
      <c r="E58" s="529"/>
      <c r="F58" s="529"/>
      <c r="G58" s="529"/>
      <c r="H58" s="529"/>
      <c r="I58" s="51" t="s">
        <v>368</v>
      </c>
      <c r="J58" s="530"/>
      <c r="K58" s="530"/>
      <c r="L58" s="530"/>
      <c r="M58" s="530"/>
      <c r="N58" s="530"/>
      <c r="O58" s="530"/>
      <c r="P58" s="530"/>
      <c r="Q58" s="14"/>
      <c r="R58" s="14"/>
      <c r="S58" s="535"/>
      <c r="T58" s="540"/>
      <c r="U58" s="531" t="s">
        <v>369</v>
      </c>
      <c r="V58" s="532"/>
      <c r="W58" s="532"/>
      <c r="X58" s="532"/>
      <c r="Y58" s="533"/>
      <c r="Z58" s="51" t="s">
        <v>370</v>
      </c>
      <c r="AA58" s="530"/>
      <c r="AB58" s="530"/>
      <c r="AC58" s="530"/>
      <c r="AD58" s="530"/>
      <c r="AE58" s="530"/>
      <c r="AF58" s="530"/>
      <c r="AG58" s="14"/>
      <c r="AH58" s="14"/>
      <c r="AI58" s="529" t="s">
        <v>294</v>
      </c>
      <c r="AJ58" s="529"/>
      <c r="AK58" s="529"/>
      <c r="AL58" s="529"/>
      <c r="AM58" s="529"/>
      <c r="AN58" s="529"/>
      <c r="AO58" s="529"/>
      <c r="AP58" s="60" t="s">
        <v>371</v>
      </c>
      <c r="AQ58" s="534">
        <f>AQ56-AQ57</f>
        <v>0</v>
      </c>
      <c r="AR58" s="534"/>
      <c r="AS58" s="534"/>
      <c r="AT58" s="534"/>
      <c r="AU58" s="534"/>
      <c r="AV58" s="534"/>
      <c r="AW58" s="14"/>
      <c r="AX58" s="48"/>
    </row>
    <row r="59" spans="1:50" ht="33" customHeight="1" x14ac:dyDescent="0.4">
      <c r="A59" s="16"/>
      <c r="B59" s="535"/>
      <c r="C59" s="616"/>
      <c r="D59" s="541" t="s">
        <v>372</v>
      </c>
      <c r="E59" s="541"/>
      <c r="F59" s="541"/>
      <c r="G59" s="541"/>
      <c r="H59" s="541"/>
      <c r="I59" s="52" t="s">
        <v>373</v>
      </c>
      <c r="J59" s="530"/>
      <c r="K59" s="530"/>
      <c r="L59" s="530"/>
      <c r="M59" s="530"/>
      <c r="N59" s="530"/>
      <c r="O59" s="530"/>
      <c r="P59" s="530"/>
      <c r="Q59" s="14"/>
      <c r="R59" s="14"/>
      <c r="S59" s="535"/>
      <c r="T59" s="540"/>
      <c r="U59" s="536"/>
      <c r="V59" s="536"/>
      <c r="W59" s="536"/>
      <c r="X59" s="536"/>
      <c r="Y59" s="536"/>
      <c r="Z59" s="51" t="s">
        <v>374</v>
      </c>
      <c r="AA59" s="530"/>
      <c r="AB59" s="530"/>
      <c r="AC59" s="530"/>
      <c r="AD59" s="530"/>
      <c r="AE59" s="530"/>
      <c r="AF59" s="530"/>
      <c r="AG59" s="14"/>
      <c r="AH59" s="14"/>
      <c r="AI59" s="597" t="s">
        <v>375</v>
      </c>
      <c r="AJ59" s="614"/>
      <c r="AK59" s="614"/>
      <c r="AL59" s="614"/>
      <c r="AM59" s="614"/>
      <c r="AN59" s="614"/>
      <c r="AO59" s="614"/>
      <c r="AP59" s="51" t="s">
        <v>376</v>
      </c>
      <c r="AQ59" s="530"/>
      <c r="AR59" s="530"/>
      <c r="AS59" s="530"/>
      <c r="AT59" s="530"/>
      <c r="AU59" s="530"/>
      <c r="AV59" s="530"/>
      <c r="AW59" s="14"/>
      <c r="AX59" s="48"/>
    </row>
    <row r="60" spans="1:50" s="12" customFormat="1" ht="33" customHeight="1" thickBot="1" x14ac:dyDescent="0.45">
      <c r="A60" s="54"/>
      <c r="B60" s="5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s="12" customFormat="1" ht="33" customHeight="1" x14ac:dyDescent="0.4">
      <c r="A61" s="14"/>
      <c r="B61" s="58"/>
      <c r="P61" s="14"/>
      <c r="Q61" s="14"/>
    </row>
    <row r="62" spans="1:50" s="12" customFormat="1" ht="33" customHeight="1" x14ac:dyDescent="0.4">
      <c r="A62" s="14"/>
      <c r="B62" s="58"/>
      <c r="P62" s="14"/>
      <c r="Q62" s="14"/>
    </row>
    <row r="63" spans="1:50" s="12" customFormat="1" ht="33" customHeight="1" x14ac:dyDescent="0.4">
      <c r="A63" s="14"/>
      <c r="B63" s="58"/>
      <c r="P63" s="14"/>
      <c r="Q63" s="14"/>
    </row>
    <row r="64" spans="1:50" s="12" customFormat="1" ht="18.2" customHeight="1" x14ac:dyDescent="0.4"/>
    <row r="65" s="12" customFormat="1" ht="18.2" customHeight="1" x14ac:dyDescent="0.4"/>
    <row r="66" s="12" customFormat="1" ht="18.2" customHeight="1" x14ac:dyDescent="0.4"/>
    <row r="67" s="12" customFormat="1" ht="18.2" customHeight="1" x14ac:dyDescent="0.4"/>
    <row r="68" s="12" customFormat="1" ht="18.2" customHeight="1" x14ac:dyDescent="0.4"/>
    <row r="69" s="12" customFormat="1" ht="18.2" customHeight="1" x14ac:dyDescent="0.4"/>
    <row r="70" s="12" customFormat="1" ht="18.2" customHeight="1" x14ac:dyDescent="0.4"/>
    <row r="71" s="12" customFormat="1" ht="18.2" customHeight="1" x14ac:dyDescent="0.4"/>
    <row r="72" s="12" customFormat="1" ht="18.2" customHeight="1" x14ac:dyDescent="0.4"/>
    <row r="73" s="12" customFormat="1" ht="18.2" customHeight="1" x14ac:dyDescent="0.4"/>
    <row r="74" s="12" customFormat="1" ht="18.2" customHeight="1" x14ac:dyDescent="0.4"/>
    <row r="75" s="12" customFormat="1" ht="18.2" customHeight="1" x14ac:dyDescent="0.4"/>
    <row r="76" s="12" customFormat="1" ht="18.2" customHeight="1" x14ac:dyDescent="0.4"/>
    <row r="77" s="12" customFormat="1" ht="18.2" customHeight="1" x14ac:dyDescent="0.4"/>
    <row r="78" s="12" customFormat="1" ht="18.2" customHeight="1" x14ac:dyDescent="0.4"/>
    <row r="79" s="12" customFormat="1" ht="18.2" customHeight="1" x14ac:dyDescent="0.4"/>
    <row r="80" s="12" customFormat="1" ht="18.2" customHeight="1" x14ac:dyDescent="0.4"/>
    <row r="81" s="12" customFormat="1" ht="18.2" customHeight="1" x14ac:dyDescent="0.4"/>
    <row r="82" s="12" customFormat="1" ht="18.2" customHeight="1" x14ac:dyDescent="0.4"/>
    <row r="83" s="12" customFormat="1" ht="18.2" customHeight="1" x14ac:dyDescent="0.4"/>
    <row r="84" s="12" customFormat="1" ht="18.2" customHeight="1" x14ac:dyDescent="0.4"/>
    <row r="85" s="12" customFormat="1" ht="18.2" customHeight="1" x14ac:dyDescent="0.4"/>
    <row r="86" s="12" customFormat="1" ht="18.2" customHeight="1" x14ac:dyDescent="0.4"/>
    <row r="87" s="12" customFormat="1" ht="18.2" customHeight="1" x14ac:dyDescent="0.4"/>
    <row r="88" s="12" customFormat="1" ht="18.2" customHeight="1" x14ac:dyDescent="0.4"/>
    <row r="89" s="12" customFormat="1" ht="18.2" customHeight="1" x14ac:dyDescent="0.4"/>
    <row r="90" s="12" customFormat="1" ht="18.2" customHeight="1" x14ac:dyDescent="0.4"/>
    <row r="91" s="12" customFormat="1" ht="18.2" customHeight="1" x14ac:dyDescent="0.4"/>
    <row r="92" s="12" customFormat="1" ht="18.2" customHeight="1" x14ac:dyDescent="0.4"/>
    <row r="93" s="12" customFormat="1" ht="18.2" customHeight="1" x14ac:dyDescent="0.4"/>
    <row r="94" s="12" customFormat="1" ht="18.2" customHeight="1" x14ac:dyDescent="0.4"/>
    <row r="95" s="12" customFormat="1" ht="18.2" customHeight="1" x14ac:dyDescent="0.4"/>
    <row r="96" s="12" customFormat="1" ht="18.2" customHeight="1" x14ac:dyDescent="0.4"/>
    <row r="97" s="12" customFormat="1" ht="18.2" customHeight="1" x14ac:dyDescent="0.4"/>
    <row r="98" s="12" customFormat="1" ht="18.2" customHeight="1" x14ac:dyDescent="0.4"/>
    <row r="99" s="12" customFormat="1" ht="18.2" customHeight="1" x14ac:dyDescent="0.4"/>
    <row r="100" s="12" customFormat="1" ht="18.2" customHeight="1" x14ac:dyDescent="0.4"/>
    <row r="101" s="12" customFormat="1" ht="18.2" customHeight="1" x14ac:dyDescent="0.4"/>
    <row r="102" s="12" customFormat="1" ht="18.2" customHeight="1" x14ac:dyDescent="0.4"/>
    <row r="103" s="12" customFormat="1" ht="18.2" customHeight="1" x14ac:dyDescent="0.4"/>
    <row r="104" s="12" customFormat="1" ht="18.2" customHeight="1" x14ac:dyDescent="0.4"/>
    <row r="105" s="12" customFormat="1" ht="18.2" customHeight="1" x14ac:dyDescent="0.4"/>
    <row r="106" s="12" customFormat="1" ht="18.2" customHeight="1" x14ac:dyDescent="0.4"/>
    <row r="107" s="12" customFormat="1" ht="18.2" customHeight="1" x14ac:dyDescent="0.4"/>
    <row r="108" s="12" customFormat="1" ht="18.2" customHeight="1" x14ac:dyDescent="0.4"/>
    <row r="109" s="12" customFormat="1" ht="18.2" customHeight="1" x14ac:dyDescent="0.4"/>
    <row r="110" s="12" customFormat="1" ht="18.2" customHeight="1" x14ac:dyDescent="0.4"/>
    <row r="111" s="12" customFormat="1" ht="18.2" customHeight="1" x14ac:dyDescent="0.4"/>
    <row r="112" s="12" customFormat="1" ht="18.2" customHeight="1" x14ac:dyDescent="0.4"/>
    <row r="113" s="12" customFormat="1" ht="18.2" customHeight="1" x14ac:dyDescent="0.4"/>
    <row r="114" s="12" customFormat="1" ht="18.2" customHeight="1" x14ac:dyDescent="0.4"/>
    <row r="115" s="12" customFormat="1" ht="18.2" customHeight="1" x14ac:dyDescent="0.4"/>
    <row r="116" s="12" customFormat="1" ht="18.2" customHeight="1" x14ac:dyDescent="0.4"/>
    <row r="117" s="12" customFormat="1" ht="18.2" customHeight="1" x14ac:dyDescent="0.4"/>
    <row r="118" s="12" customFormat="1" ht="18.2" customHeight="1" x14ac:dyDescent="0.4"/>
    <row r="119" s="12" customFormat="1" ht="18.2" customHeight="1" x14ac:dyDescent="0.4"/>
    <row r="120" s="12" customFormat="1" ht="18.2" customHeight="1" x14ac:dyDescent="0.4"/>
    <row r="121" s="12" customFormat="1" ht="18.2" customHeight="1" x14ac:dyDescent="0.4"/>
    <row r="122" s="12" customFormat="1" ht="18.2" customHeight="1" x14ac:dyDescent="0.4"/>
    <row r="123" s="12" customFormat="1" ht="18.2" customHeight="1" x14ac:dyDescent="0.4"/>
    <row r="124" s="12" customFormat="1" ht="18.2" customHeight="1" x14ac:dyDescent="0.4"/>
    <row r="125" s="12" customFormat="1" ht="18.2" customHeight="1" x14ac:dyDescent="0.4"/>
    <row r="126" s="12" customFormat="1" ht="18.2" customHeight="1" x14ac:dyDescent="0.4"/>
    <row r="127" s="12" customFormat="1" ht="18.2" customHeight="1" x14ac:dyDescent="0.4"/>
    <row r="128" s="12" customFormat="1" ht="18.2" customHeight="1" x14ac:dyDescent="0.4"/>
    <row r="129" s="12" customFormat="1" ht="18.2" customHeight="1" x14ac:dyDescent="0.4"/>
    <row r="130" s="12" customFormat="1" ht="18.2" customHeight="1" x14ac:dyDescent="0.4"/>
    <row r="131" s="12" customFormat="1" ht="18.2" customHeight="1" x14ac:dyDescent="0.4"/>
    <row r="132" s="12" customFormat="1" ht="18.2" customHeight="1" x14ac:dyDescent="0.4"/>
    <row r="133" s="12" customFormat="1" ht="18.2" customHeight="1" x14ac:dyDescent="0.4"/>
    <row r="134" s="12" customFormat="1" ht="18.2" customHeight="1" x14ac:dyDescent="0.4"/>
    <row r="135" s="12" customFormat="1" ht="18.2" customHeight="1" x14ac:dyDescent="0.4"/>
    <row r="136" s="12" customFormat="1" ht="18.2" customHeight="1" x14ac:dyDescent="0.4"/>
    <row r="137" s="12" customFormat="1" ht="18.2" customHeight="1" x14ac:dyDescent="0.4"/>
    <row r="138" s="12" customFormat="1" ht="18.2" customHeight="1" x14ac:dyDescent="0.4"/>
    <row r="139" s="12" customFormat="1" ht="18.2" customHeight="1" x14ac:dyDescent="0.4"/>
    <row r="140" s="12" customFormat="1" ht="18.2" customHeight="1" x14ac:dyDescent="0.4"/>
    <row r="141" s="12" customFormat="1" ht="18.2" customHeight="1" x14ac:dyDescent="0.4"/>
    <row r="142" s="12" customFormat="1" ht="18.2" customHeight="1" x14ac:dyDescent="0.4"/>
    <row r="143" s="12" customFormat="1" ht="18.2" customHeight="1" x14ac:dyDescent="0.4"/>
    <row r="144" s="12" customFormat="1" ht="18.2" customHeight="1" x14ac:dyDescent="0.4"/>
    <row r="145" s="12" customFormat="1" ht="18.2" customHeight="1" x14ac:dyDescent="0.4"/>
    <row r="146" s="12" customFormat="1" ht="18.2" customHeight="1" x14ac:dyDescent="0.4"/>
    <row r="147" s="12" customFormat="1" ht="18.2" customHeight="1" x14ac:dyDescent="0.4"/>
    <row r="148" s="12" customFormat="1" ht="18.2" customHeight="1" x14ac:dyDescent="0.4"/>
    <row r="149" s="12" customFormat="1" ht="18.2" customHeight="1" x14ac:dyDescent="0.4"/>
    <row r="150" s="12" customFormat="1" ht="18.2" customHeight="1" x14ac:dyDescent="0.4"/>
    <row r="151" s="12" customFormat="1" ht="18.2" customHeight="1" x14ac:dyDescent="0.4"/>
    <row r="152" s="12" customFormat="1" ht="18.2" customHeight="1" x14ac:dyDescent="0.4"/>
    <row r="153" s="12" customFormat="1" ht="18.2" customHeight="1" x14ac:dyDescent="0.4"/>
    <row r="154" s="12" customFormat="1" ht="18.2" customHeight="1" x14ac:dyDescent="0.4"/>
    <row r="155" s="12" customFormat="1" ht="18.2" customHeight="1" x14ac:dyDescent="0.4"/>
    <row r="156" s="12" customFormat="1" ht="18.2" customHeight="1" x14ac:dyDescent="0.4"/>
    <row r="157" s="12" customFormat="1" ht="18.2" customHeight="1" x14ac:dyDescent="0.4"/>
    <row r="158" s="12" customFormat="1" ht="18.2" customHeight="1" x14ac:dyDescent="0.4"/>
    <row r="159" s="12" customFormat="1" ht="18.2" customHeight="1" x14ac:dyDescent="0.4"/>
    <row r="160" s="12" customFormat="1" ht="18.2" customHeight="1" x14ac:dyDescent="0.4"/>
    <row r="161" s="12" customFormat="1" ht="18.2" customHeight="1" x14ac:dyDescent="0.4"/>
    <row r="162" s="12" customFormat="1" ht="18.2" customHeight="1" x14ac:dyDescent="0.4"/>
    <row r="163" s="12" customFormat="1" ht="18.2" customHeight="1" x14ac:dyDescent="0.4"/>
    <row r="164" s="12" customFormat="1" ht="18.2" customHeight="1" x14ac:dyDescent="0.4"/>
    <row r="165" s="12" customFormat="1" ht="18.2" customHeight="1" x14ac:dyDescent="0.4"/>
    <row r="166" s="12" customFormat="1" ht="18.2" customHeight="1" x14ac:dyDescent="0.4"/>
    <row r="167" s="12" customFormat="1" ht="18.2" customHeight="1" x14ac:dyDescent="0.4"/>
    <row r="168" s="12" customFormat="1" ht="18.2" customHeight="1" x14ac:dyDescent="0.4"/>
    <row r="169" s="12" customFormat="1" ht="18.2" customHeight="1" x14ac:dyDescent="0.4"/>
    <row r="170" s="12" customFormat="1" ht="18.2" customHeight="1" x14ac:dyDescent="0.4"/>
    <row r="171" s="12" customFormat="1" ht="18.2" customHeight="1" x14ac:dyDescent="0.4"/>
    <row r="172" s="12" customFormat="1" ht="18.2" customHeight="1" x14ac:dyDescent="0.4"/>
    <row r="173" s="12" customFormat="1" ht="18.2" customHeight="1" x14ac:dyDescent="0.4"/>
  </sheetData>
  <sheetProtection sheet="1" selectLockedCells="1"/>
  <mergeCells count="372">
    <mergeCell ref="T5:AB5"/>
    <mergeCell ref="AC5:AG5"/>
    <mergeCell ref="AJ5:AN5"/>
    <mergeCell ref="AO5:AQ5"/>
    <mergeCell ref="AR5:AT5"/>
    <mergeCell ref="AU5:AW5"/>
    <mergeCell ref="B2:D2"/>
    <mergeCell ref="E2:I2"/>
    <mergeCell ref="J2:M2"/>
    <mergeCell ref="N2:R2"/>
    <mergeCell ref="B5:F5"/>
    <mergeCell ref="G5:L5"/>
    <mergeCell ref="M5:Q5"/>
    <mergeCell ref="AO6:AQ6"/>
    <mergeCell ref="AR6:AT6"/>
    <mergeCell ref="AU6:AW6"/>
    <mergeCell ref="B7:F7"/>
    <mergeCell ref="G7:L7"/>
    <mergeCell ref="M7:Q7"/>
    <mergeCell ref="T7:AB7"/>
    <mergeCell ref="AC7:AG7"/>
    <mergeCell ref="AJ7:AN7"/>
    <mergeCell ref="AO7:AQ7"/>
    <mergeCell ref="B6:F6"/>
    <mergeCell ref="G6:L6"/>
    <mergeCell ref="M6:Q6"/>
    <mergeCell ref="T6:AB6"/>
    <mergeCell ref="AC6:AG6"/>
    <mergeCell ref="AJ6:AN6"/>
    <mergeCell ref="AU8:AW8"/>
    <mergeCell ref="B9:F9"/>
    <mergeCell ref="G9:L9"/>
    <mergeCell ref="M9:Q9"/>
    <mergeCell ref="T9:AB9"/>
    <mergeCell ref="AC9:AG9"/>
    <mergeCell ref="AR7:AT7"/>
    <mergeCell ref="AU7:AW7"/>
    <mergeCell ref="B8:F8"/>
    <mergeCell ref="G8:L8"/>
    <mergeCell ref="M8:Q8"/>
    <mergeCell ref="T8:AB8"/>
    <mergeCell ref="AC8:AG8"/>
    <mergeCell ref="AJ8:AN8"/>
    <mergeCell ref="AO8:AQ8"/>
    <mergeCell ref="AR8:AT8"/>
    <mergeCell ref="B10:F10"/>
    <mergeCell ref="G10:L10"/>
    <mergeCell ref="M10:Q10"/>
    <mergeCell ref="T10:AB10"/>
    <mergeCell ref="AC10:AG10"/>
    <mergeCell ref="B11:F11"/>
    <mergeCell ref="G11:L11"/>
    <mergeCell ref="M11:Q11"/>
    <mergeCell ref="T11:AB11"/>
    <mergeCell ref="AC11:AG11"/>
    <mergeCell ref="B12:F12"/>
    <mergeCell ref="G12:L12"/>
    <mergeCell ref="M12:Q12"/>
    <mergeCell ref="T12:AB12"/>
    <mergeCell ref="AC12:AG12"/>
    <mergeCell ref="B13:F13"/>
    <mergeCell ref="G13:L13"/>
    <mergeCell ref="M13:Q13"/>
    <mergeCell ref="T13:AB13"/>
    <mergeCell ref="AC13:AG13"/>
    <mergeCell ref="B14:F14"/>
    <mergeCell ref="G14:L14"/>
    <mergeCell ref="M14:Q14"/>
    <mergeCell ref="T14:AB14"/>
    <mergeCell ref="AC14:AG14"/>
    <mergeCell ref="B17:F17"/>
    <mergeCell ref="G17:I17"/>
    <mergeCell ref="J17:O17"/>
    <mergeCell ref="P17:T17"/>
    <mergeCell ref="W17:AA17"/>
    <mergeCell ref="AB17:AH17"/>
    <mergeCell ref="AI17:AL17"/>
    <mergeCell ref="AM17:AQ17"/>
    <mergeCell ref="B18:F18"/>
    <mergeCell ref="G18:I18"/>
    <mergeCell ref="J18:O18"/>
    <mergeCell ref="P18:T18"/>
    <mergeCell ref="W18:AA18"/>
    <mergeCell ref="AB18:AH18"/>
    <mergeCell ref="AI18:AL18"/>
    <mergeCell ref="AM18:AQ18"/>
    <mergeCell ref="B19:F19"/>
    <mergeCell ref="G19:I19"/>
    <mergeCell ref="J19:O19"/>
    <mergeCell ref="P19:T19"/>
    <mergeCell ref="W19:AA19"/>
    <mergeCell ref="AB19:AH19"/>
    <mergeCell ref="AI19:AL19"/>
    <mergeCell ref="AM19:AQ19"/>
    <mergeCell ref="AI20:AL20"/>
    <mergeCell ref="AM20:AQ20"/>
    <mergeCell ref="B21:F21"/>
    <mergeCell ref="G21:I21"/>
    <mergeCell ref="J21:O21"/>
    <mergeCell ref="P21:T21"/>
    <mergeCell ref="W21:AA21"/>
    <mergeCell ref="AB21:AH21"/>
    <mergeCell ref="AI21:AL21"/>
    <mergeCell ref="AM21:AQ21"/>
    <mergeCell ref="B20:F20"/>
    <mergeCell ref="G20:I20"/>
    <mergeCell ref="J20:O20"/>
    <mergeCell ref="P20:T20"/>
    <mergeCell ref="W20:AA20"/>
    <mergeCell ref="AB20:AH20"/>
    <mergeCell ref="B22:I22"/>
    <mergeCell ref="J22:O22"/>
    <mergeCell ref="P22:T22"/>
    <mergeCell ref="W22:AL22"/>
    <mergeCell ref="AM22:AQ22"/>
    <mergeCell ref="B25:E26"/>
    <mergeCell ref="F25:G26"/>
    <mergeCell ref="H25:J26"/>
    <mergeCell ref="L25:O26"/>
    <mergeCell ref="P25:S26"/>
    <mergeCell ref="B27:E27"/>
    <mergeCell ref="F27:G27"/>
    <mergeCell ref="L27:O27"/>
    <mergeCell ref="P27:S27"/>
    <mergeCell ref="T27:U27"/>
    <mergeCell ref="V27:W27"/>
    <mergeCell ref="X27:Y27"/>
    <mergeCell ref="T25:U26"/>
    <mergeCell ref="V25:W26"/>
    <mergeCell ref="X25:Y26"/>
    <mergeCell ref="Z27:AC27"/>
    <mergeCell ref="AD27:AG27"/>
    <mergeCell ref="AH27:AK27"/>
    <mergeCell ref="AL27:AM27"/>
    <mergeCell ref="AN27:AQ27"/>
    <mergeCell ref="AR27:AU27"/>
    <mergeCell ref="AL25:AM26"/>
    <mergeCell ref="AN25:AQ26"/>
    <mergeCell ref="AR25:AU26"/>
    <mergeCell ref="Z25:AC26"/>
    <mergeCell ref="AD25:AG26"/>
    <mergeCell ref="AH25:AK26"/>
    <mergeCell ref="AR28:AU28"/>
    <mergeCell ref="B29:E29"/>
    <mergeCell ref="F29:G29"/>
    <mergeCell ref="L29:O29"/>
    <mergeCell ref="P29:S29"/>
    <mergeCell ref="T29:U29"/>
    <mergeCell ref="V29:W29"/>
    <mergeCell ref="X29:Y29"/>
    <mergeCell ref="Z29:AC29"/>
    <mergeCell ref="AD29:AG29"/>
    <mergeCell ref="X28:Y28"/>
    <mergeCell ref="Z28:AC28"/>
    <mergeCell ref="AD28:AG28"/>
    <mergeCell ref="AH28:AK28"/>
    <mergeCell ref="AL28:AM28"/>
    <mergeCell ref="AN28:AQ28"/>
    <mergeCell ref="B28:E28"/>
    <mergeCell ref="F28:G28"/>
    <mergeCell ref="L28:O28"/>
    <mergeCell ref="P28:S28"/>
    <mergeCell ref="T28:U28"/>
    <mergeCell ref="V28:W28"/>
    <mergeCell ref="AH29:AK29"/>
    <mergeCell ref="AL29:AM29"/>
    <mergeCell ref="P31:S31"/>
    <mergeCell ref="T31:U31"/>
    <mergeCell ref="V31:W31"/>
    <mergeCell ref="X31:Y31"/>
    <mergeCell ref="Z31:AC31"/>
    <mergeCell ref="AD31:AG31"/>
    <mergeCell ref="AN29:AQ29"/>
    <mergeCell ref="AR29:AU29"/>
    <mergeCell ref="B30:E30"/>
    <mergeCell ref="F30:G30"/>
    <mergeCell ref="L30:O30"/>
    <mergeCell ref="P30:S30"/>
    <mergeCell ref="T30:U30"/>
    <mergeCell ref="V30:W30"/>
    <mergeCell ref="AR30:AU30"/>
    <mergeCell ref="X30:Y30"/>
    <mergeCell ref="Z30:AC30"/>
    <mergeCell ref="AD30:AG30"/>
    <mergeCell ref="AH30:AK30"/>
    <mergeCell ref="AL30:AM30"/>
    <mergeCell ref="AN30:AQ30"/>
    <mergeCell ref="V33:W33"/>
    <mergeCell ref="X33:Y33"/>
    <mergeCell ref="Z33:AC33"/>
    <mergeCell ref="AD33:AG33"/>
    <mergeCell ref="AH31:AK31"/>
    <mergeCell ref="AL31:AM31"/>
    <mergeCell ref="AN31:AQ31"/>
    <mergeCell ref="AR31:AU31"/>
    <mergeCell ref="B32:E32"/>
    <mergeCell ref="F32:G32"/>
    <mergeCell ref="L32:O32"/>
    <mergeCell ref="P32:S32"/>
    <mergeCell ref="T32:U32"/>
    <mergeCell ref="V32:W32"/>
    <mergeCell ref="AR32:AU32"/>
    <mergeCell ref="X32:Y32"/>
    <mergeCell ref="Z32:AC32"/>
    <mergeCell ref="AD32:AG32"/>
    <mergeCell ref="AH32:AK32"/>
    <mergeCell ref="AL32:AM32"/>
    <mergeCell ref="AN32:AQ32"/>
    <mergeCell ref="B31:E31"/>
    <mergeCell ref="F31:G31"/>
    <mergeCell ref="L31:O31"/>
    <mergeCell ref="Z35:AC35"/>
    <mergeCell ref="AD35:AG35"/>
    <mergeCell ref="AH33:AK33"/>
    <mergeCell ref="AL33:AM33"/>
    <mergeCell ref="AN33:AQ33"/>
    <mergeCell ref="AR33:AU33"/>
    <mergeCell ref="B34:E34"/>
    <mergeCell ref="F34:G34"/>
    <mergeCell ref="L34:O34"/>
    <mergeCell ref="P34:S34"/>
    <mergeCell ref="T34:U34"/>
    <mergeCell ref="V34:W34"/>
    <mergeCell ref="AR34:AU34"/>
    <mergeCell ref="X34:Y34"/>
    <mergeCell ref="Z34:AC34"/>
    <mergeCell ref="AD34:AG34"/>
    <mergeCell ref="AH34:AK34"/>
    <mergeCell ref="AL34:AM34"/>
    <mergeCell ref="AN34:AQ34"/>
    <mergeCell ref="B33:E33"/>
    <mergeCell ref="F33:G33"/>
    <mergeCell ref="L33:O33"/>
    <mergeCell ref="P33:S33"/>
    <mergeCell ref="T33:U33"/>
    <mergeCell ref="AH35:AK35"/>
    <mergeCell ref="AL35:AM35"/>
    <mergeCell ref="AN35:AQ35"/>
    <mergeCell ref="AR35:AU35"/>
    <mergeCell ref="B36:E36"/>
    <mergeCell ref="F36:G36"/>
    <mergeCell ref="L36:O36"/>
    <mergeCell ref="P36:S36"/>
    <mergeCell ref="T36:U36"/>
    <mergeCell ref="V36:W36"/>
    <mergeCell ref="AR36:AU36"/>
    <mergeCell ref="X36:Y36"/>
    <mergeCell ref="Z36:AC36"/>
    <mergeCell ref="AD36:AG36"/>
    <mergeCell ref="AH36:AK36"/>
    <mergeCell ref="AL36:AM36"/>
    <mergeCell ref="AN36:AQ36"/>
    <mergeCell ref="B35:E35"/>
    <mergeCell ref="F35:G35"/>
    <mergeCell ref="L35:O35"/>
    <mergeCell ref="P35:S35"/>
    <mergeCell ref="T35:U35"/>
    <mergeCell ref="V35:W35"/>
    <mergeCell ref="X35:Y35"/>
    <mergeCell ref="B40:F42"/>
    <mergeCell ref="G40:AB42"/>
    <mergeCell ref="AE40:AH40"/>
    <mergeCell ref="AI40:AV40"/>
    <mergeCell ref="AE41:AH41"/>
    <mergeCell ref="AI41:AV41"/>
    <mergeCell ref="AE42:AH42"/>
    <mergeCell ref="AI42:AM42"/>
    <mergeCell ref="AN42:AQ42"/>
    <mergeCell ref="AR42:AV42"/>
    <mergeCell ref="AE43:AH43"/>
    <mergeCell ref="AI43:AM43"/>
    <mergeCell ref="AN43:AQ43"/>
    <mergeCell ref="AR43:AV43"/>
    <mergeCell ref="B45:I45"/>
    <mergeCell ref="J45:P45"/>
    <mergeCell ref="S45:Z45"/>
    <mergeCell ref="AA45:AF45"/>
    <mergeCell ref="AI45:AP45"/>
    <mergeCell ref="B46:B49"/>
    <mergeCell ref="C46:H46"/>
    <mergeCell ref="J46:P46"/>
    <mergeCell ref="S46:S59"/>
    <mergeCell ref="T46:T59"/>
    <mergeCell ref="U46:Y46"/>
    <mergeCell ref="AA46:AF46"/>
    <mergeCell ref="AI46:AI55"/>
    <mergeCell ref="AJ46:AJ54"/>
    <mergeCell ref="C49:H49"/>
    <mergeCell ref="J49:P49"/>
    <mergeCell ref="U49:Y49"/>
    <mergeCell ref="AA49:AF49"/>
    <mergeCell ref="G51:H51"/>
    <mergeCell ref="J51:P51"/>
    <mergeCell ref="U51:Y51"/>
    <mergeCell ref="AA51:AF51"/>
    <mergeCell ref="B53:B59"/>
    <mergeCell ref="C53:H53"/>
    <mergeCell ref="J53:P53"/>
    <mergeCell ref="U53:Y53"/>
    <mergeCell ref="AA53:AF53"/>
    <mergeCell ref="C57:H57"/>
    <mergeCell ref="J57:P57"/>
    <mergeCell ref="AK46:AO46"/>
    <mergeCell ref="AQ46:AV46"/>
    <mergeCell ref="C47:H47"/>
    <mergeCell ref="J47:P47"/>
    <mergeCell ref="U47:Y47"/>
    <mergeCell ref="AA47:AF47"/>
    <mergeCell ref="AK47:AO47"/>
    <mergeCell ref="AQ47:AV47"/>
    <mergeCell ref="AQ45:AV45"/>
    <mergeCell ref="AK49:AO49"/>
    <mergeCell ref="AQ49:AV49"/>
    <mergeCell ref="C48:H48"/>
    <mergeCell ref="J48:P48"/>
    <mergeCell ref="U48:Y48"/>
    <mergeCell ref="AA48:AF48"/>
    <mergeCell ref="AK48:AO48"/>
    <mergeCell ref="AQ48:AV48"/>
    <mergeCell ref="AQ50:AV50"/>
    <mergeCell ref="AK51:AM52"/>
    <mergeCell ref="AN51:AO51"/>
    <mergeCell ref="AQ51:AV51"/>
    <mergeCell ref="B52:H52"/>
    <mergeCell ref="J52:P52"/>
    <mergeCell ref="B50:F51"/>
    <mergeCell ref="G50:H50"/>
    <mergeCell ref="J50:P50"/>
    <mergeCell ref="U50:Y50"/>
    <mergeCell ref="AA50:AF50"/>
    <mergeCell ref="AK50:AO50"/>
    <mergeCell ref="U52:Y52"/>
    <mergeCell ref="AA52:AF52"/>
    <mergeCell ref="AN52:AO52"/>
    <mergeCell ref="AQ52:AV52"/>
    <mergeCell ref="AK53:AO53"/>
    <mergeCell ref="C55:H55"/>
    <mergeCell ref="J55:P55"/>
    <mergeCell ref="U55:Y55"/>
    <mergeCell ref="AA55:AF55"/>
    <mergeCell ref="AJ55:AO55"/>
    <mergeCell ref="AQ55:AV55"/>
    <mergeCell ref="AQ53:AV53"/>
    <mergeCell ref="C54:H54"/>
    <mergeCell ref="J54:P54"/>
    <mergeCell ref="U54:Y54"/>
    <mergeCell ref="AA54:AF54"/>
    <mergeCell ref="AK54:AO54"/>
    <mergeCell ref="AQ54:AV54"/>
    <mergeCell ref="U57:Y57"/>
    <mergeCell ref="AA57:AF57"/>
    <mergeCell ref="AI57:AO57"/>
    <mergeCell ref="AQ57:AV57"/>
    <mergeCell ref="C56:H56"/>
    <mergeCell ref="J56:P56"/>
    <mergeCell ref="U56:Y56"/>
    <mergeCell ref="AA56:AF56"/>
    <mergeCell ref="AI56:AO56"/>
    <mergeCell ref="AQ56:AV56"/>
    <mergeCell ref="AQ58:AV58"/>
    <mergeCell ref="D59:H59"/>
    <mergeCell ref="J59:P59"/>
    <mergeCell ref="U59:Y59"/>
    <mergeCell ref="AA59:AF59"/>
    <mergeCell ref="AI59:AO59"/>
    <mergeCell ref="AQ59:AV59"/>
    <mergeCell ref="C58:C59"/>
    <mergeCell ref="D58:H58"/>
    <mergeCell ref="J58:P58"/>
    <mergeCell ref="U58:Y58"/>
    <mergeCell ref="AA58:AF58"/>
    <mergeCell ref="AI58:AO58"/>
  </mergeCells>
  <phoneticPr fontId="1"/>
  <dataValidations count="4">
    <dataValidation type="list" allowBlank="1" showInputMessage="1" showErrorMessage="1" sqref="H27:H36" xr:uid="{00000000-0002-0000-0400-000000000000}">
      <formula1>"R,H,S"</formula1>
    </dataValidation>
    <dataValidation type="list" allowBlank="1" showInputMessage="1" showErrorMessage="1" sqref="T27:T36" xr:uid="{00000000-0002-0000-0400-000001000000}">
      <formula1>"定額,均等"</formula1>
    </dataValidation>
    <dataValidation type="list" allowBlank="1" showInputMessage="1" showErrorMessage="1" sqref="AR6:AT8" xr:uid="{00000000-0002-0000-0400-000002000000}">
      <formula1>"【選択】,妻,夫,子,父,母,子の子,子の妻,子の夫,祖父,祖母,兄,弟,姉,妹,孫,曽孫,伯父,伯母,甥,姪,養父,養母,叔父,叔母,曽祖父,曾祖父,曽祖母,曾祖母,見届"</formula1>
    </dataValidation>
    <dataValidation type="list" allowBlank="1" showInputMessage="1" showErrorMessage="1" sqref="AI18:AL21" xr:uid="{00000000-0002-0000-0400-000003000000}">
      <formula1>"小作料,賃借料"</formula1>
    </dataValidation>
  </dataValidations>
  <printOptions horizontalCentered="1" verticalCentered="1"/>
  <pageMargins left="0.23622047244094491" right="0.23622047244094491" top="0.35433070866141736" bottom="0.35433070866141736" header="0.31496062992125984" footer="0.31496062992125984"/>
  <pageSetup paperSize="9" scale="70" orientation="landscape" verticalDpi="0" r:id="rId1"/>
  <rowBreaks count="1" manualBreakCount="1">
    <brk id="38" max="4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R152"/>
  <sheetViews>
    <sheetView zoomScale="90" zoomScaleNormal="90" workbookViewId="0">
      <selection activeCell="D8" sqref="D8:H9"/>
    </sheetView>
  </sheetViews>
  <sheetFormatPr defaultColWidth="9" defaultRowHeight="18.2" customHeight="1" x14ac:dyDescent="0.4"/>
  <cols>
    <col min="1" max="1" width="3.5" style="21" customWidth="1"/>
    <col min="2" max="9" width="3.5" style="115" customWidth="1"/>
    <col min="10" max="10" width="3.625" style="115" bestFit="1" customWidth="1"/>
    <col min="11" max="11" width="5.5" style="115" hidden="1" customWidth="1"/>
    <col min="12" max="49" width="3.5" style="115" customWidth="1"/>
    <col min="50" max="50" width="9.875" style="21" hidden="1" customWidth="1"/>
    <col min="51" max="51" width="16.25" style="21" hidden="1" customWidth="1"/>
    <col min="52" max="52" width="6.625" style="21" hidden="1" customWidth="1"/>
    <col min="53" max="56" width="6.625" style="21" customWidth="1"/>
    <col min="57" max="88" width="3.5" style="21" customWidth="1"/>
    <col min="89" max="96" width="9" style="21"/>
    <col min="97" max="16384" width="9" style="115"/>
  </cols>
  <sheetData>
    <row r="1" spans="1:96" s="21" customFormat="1" ht="18.2" customHeight="1" x14ac:dyDescent="0.4">
      <c r="AB1" s="98"/>
      <c r="AY1" s="99"/>
      <c r="AZ1" s="99"/>
    </row>
    <row r="2" spans="1:96" s="21" customFormat="1" ht="18.2" customHeight="1" x14ac:dyDescent="0.4">
      <c r="B2" s="21" t="s">
        <v>377</v>
      </c>
      <c r="AB2" s="98"/>
      <c r="AY2" s="99"/>
      <c r="AZ2" s="99"/>
    </row>
    <row r="3" spans="1:96" s="21" customFormat="1" ht="18.2" customHeight="1" x14ac:dyDescent="0.4">
      <c r="B3" s="715" t="s">
        <v>378</v>
      </c>
      <c r="C3" s="715"/>
      <c r="D3" s="707" t="s">
        <v>379</v>
      </c>
      <c r="E3" s="707"/>
      <c r="F3" s="707"/>
      <c r="G3" s="707"/>
      <c r="H3" s="707"/>
      <c r="I3" s="707" t="s">
        <v>380</v>
      </c>
      <c r="J3" s="707"/>
      <c r="K3" s="707"/>
      <c r="L3" s="707"/>
      <c r="M3" s="707"/>
      <c r="N3" s="707" t="s">
        <v>381</v>
      </c>
      <c r="O3" s="707"/>
      <c r="P3" s="707"/>
      <c r="Q3" s="707"/>
      <c r="R3" s="707"/>
      <c r="S3" s="667" t="s">
        <v>382</v>
      </c>
      <c r="T3" s="667"/>
      <c r="U3" s="667"/>
      <c r="V3" s="667"/>
      <c r="W3" s="667"/>
      <c r="X3" s="667"/>
      <c r="Y3" s="667"/>
      <c r="Z3" s="667" t="s">
        <v>383</v>
      </c>
      <c r="AA3" s="667"/>
      <c r="AB3" s="667"/>
      <c r="AC3" s="667"/>
      <c r="AD3" s="667"/>
      <c r="AE3" s="667"/>
      <c r="AF3" s="667"/>
      <c r="AG3" s="667"/>
      <c r="AH3" s="667"/>
      <c r="AI3" s="667"/>
      <c r="AJ3" s="667"/>
      <c r="AK3" s="667"/>
      <c r="AL3" s="667"/>
      <c r="AM3" s="667"/>
      <c r="AN3" s="667"/>
      <c r="AO3" s="667"/>
      <c r="AP3" s="667"/>
      <c r="AQ3" s="667"/>
      <c r="AR3" s="667"/>
      <c r="AS3" s="667"/>
      <c r="AT3" s="779" t="s">
        <v>384</v>
      </c>
      <c r="AU3" s="779"/>
      <c r="AV3" s="779"/>
      <c r="AW3" s="779"/>
      <c r="AX3" s="100"/>
      <c r="AY3" s="99"/>
    </row>
    <row r="4" spans="1:96" s="21" customFormat="1" ht="18.2" customHeight="1" x14ac:dyDescent="0.4">
      <c r="B4" s="715"/>
      <c r="C4" s="715"/>
      <c r="D4" s="707"/>
      <c r="E4" s="707"/>
      <c r="F4" s="707"/>
      <c r="G4" s="707"/>
      <c r="H4" s="707"/>
      <c r="I4" s="707"/>
      <c r="J4" s="707"/>
      <c r="K4" s="707"/>
      <c r="L4" s="707"/>
      <c r="M4" s="707"/>
      <c r="N4" s="707"/>
      <c r="O4" s="707"/>
      <c r="P4" s="707"/>
      <c r="Q4" s="707"/>
      <c r="R4" s="707"/>
      <c r="S4" s="667"/>
      <c r="T4" s="667"/>
      <c r="U4" s="667"/>
      <c r="V4" s="667"/>
      <c r="W4" s="667"/>
      <c r="X4" s="667"/>
      <c r="Y4" s="667"/>
      <c r="Z4" s="667" t="s">
        <v>385</v>
      </c>
      <c r="AA4" s="667"/>
      <c r="AB4" s="667"/>
      <c r="AC4" s="667"/>
      <c r="AD4" s="667"/>
      <c r="AE4" s="667"/>
      <c r="AF4" s="667"/>
      <c r="AG4" s="667"/>
      <c r="AH4" s="667"/>
      <c r="AI4" s="667"/>
      <c r="AJ4" s="715" t="s">
        <v>386</v>
      </c>
      <c r="AK4" s="715"/>
      <c r="AL4" s="715"/>
      <c r="AM4" s="715"/>
      <c r="AN4" s="715"/>
      <c r="AO4" s="678" t="s">
        <v>387</v>
      </c>
      <c r="AP4" s="678"/>
      <c r="AQ4" s="678"/>
      <c r="AR4" s="678"/>
      <c r="AS4" s="678"/>
      <c r="AT4" s="779"/>
      <c r="AU4" s="779"/>
      <c r="AV4" s="779"/>
      <c r="AW4" s="779"/>
      <c r="AX4" s="100"/>
      <c r="AY4" s="99"/>
    </row>
    <row r="5" spans="1:96" s="101" customFormat="1" ht="18.2" customHeight="1" x14ac:dyDescent="0.4">
      <c r="B5" s="715"/>
      <c r="C5" s="715"/>
      <c r="D5" s="707"/>
      <c r="E5" s="707"/>
      <c r="F5" s="707"/>
      <c r="G5" s="707"/>
      <c r="H5" s="707"/>
      <c r="I5" s="707"/>
      <c r="J5" s="707"/>
      <c r="K5" s="707"/>
      <c r="L5" s="707"/>
      <c r="M5" s="707"/>
      <c r="N5" s="707"/>
      <c r="O5" s="707"/>
      <c r="P5" s="707"/>
      <c r="Q5" s="707"/>
      <c r="R5" s="707"/>
      <c r="S5" s="667"/>
      <c r="T5" s="667"/>
      <c r="U5" s="667"/>
      <c r="V5" s="667"/>
      <c r="W5" s="667"/>
      <c r="X5" s="667"/>
      <c r="Y5" s="667"/>
      <c r="Z5" s="707" t="s">
        <v>388</v>
      </c>
      <c r="AA5" s="707"/>
      <c r="AB5" s="707"/>
      <c r="AC5" s="707"/>
      <c r="AD5" s="707"/>
      <c r="AE5" s="707" t="s">
        <v>389</v>
      </c>
      <c r="AF5" s="707"/>
      <c r="AG5" s="707"/>
      <c r="AH5" s="707"/>
      <c r="AI5" s="707"/>
      <c r="AJ5" s="715"/>
      <c r="AK5" s="715"/>
      <c r="AL5" s="715"/>
      <c r="AM5" s="715"/>
      <c r="AN5" s="715"/>
      <c r="AO5" s="780" t="s">
        <v>36</v>
      </c>
      <c r="AP5" s="780"/>
      <c r="AQ5" s="780"/>
      <c r="AR5" s="780"/>
      <c r="AS5" s="780"/>
      <c r="AT5" s="779"/>
      <c r="AU5" s="779"/>
      <c r="AV5" s="779"/>
      <c r="AW5" s="779"/>
      <c r="AX5" s="100"/>
      <c r="BK5" s="21"/>
    </row>
    <row r="6" spans="1:96" s="107" customFormat="1" ht="15" customHeight="1" x14ac:dyDescent="0.4">
      <c r="A6" s="101"/>
      <c r="B6" s="679" t="s">
        <v>390</v>
      </c>
      <c r="C6" s="677"/>
      <c r="D6" s="768" t="s">
        <v>391</v>
      </c>
      <c r="E6" s="768"/>
      <c r="F6" s="768"/>
      <c r="G6" s="768"/>
      <c r="H6" s="768"/>
      <c r="I6" s="769" t="s">
        <v>392</v>
      </c>
      <c r="J6" s="770"/>
      <c r="K6" s="770"/>
      <c r="L6" s="770"/>
      <c r="M6" s="770"/>
      <c r="N6" s="773" t="s">
        <v>393</v>
      </c>
      <c r="O6" s="774"/>
      <c r="P6" s="774"/>
      <c r="Q6" s="774"/>
      <c r="R6" s="774"/>
      <c r="S6" s="102" t="s">
        <v>394</v>
      </c>
      <c r="T6" s="777" t="s">
        <v>397</v>
      </c>
      <c r="U6" s="778"/>
      <c r="V6" s="103">
        <v>5</v>
      </c>
      <c r="W6" s="102" t="s">
        <v>134</v>
      </c>
      <c r="X6" s="104">
        <v>1</v>
      </c>
      <c r="Y6" s="102" t="s">
        <v>395</v>
      </c>
      <c r="Z6" s="755">
        <v>57000</v>
      </c>
      <c r="AA6" s="756"/>
      <c r="AB6" s="756"/>
      <c r="AC6" s="756"/>
      <c r="AD6" s="757"/>
      <c r="AE6" s="755">
        <f>IF(AND(AX6="始まり",AX7="終わり"),(X7-X6+1)*Z6,IF(AX6="始まり",(12-X6+1)*Z6,IF(AX7="終わり",X7*Z6,12*Z6)))</f>
        <v>684000</v>
      </c>
      <c r="AF6" s="756"/>
      <c r="AG6" s="756"/>
      <c r="AH6" s="756"/>
      <c r="AI6" s="757"/>
      <c r="AJ6" s="755">
        <v>0</v>
      </c>
      <c r="AK6" s="756"/>
      <c r="AL6" s="756"/>
      <c r="AM6" s="756"/>
      <c r="AN6" s="757"/>
      <c r="AO6" s="755">
        <v>0</v>
      </c>
      <c r="AP6" s="756"/>
      <c r="AQ6" s="756"/>
      <c r="AR6" s="756"/>
      <c r="AS6" s="757"/>
      <c r="AT6" s="761">
        <v>0</v>
      </c>
      <c r="AU6" s="761"/>
      <c r="AV6" s="761"/>
      <c r="AW6" s="761"/>
      <c r="AX6" s="105" t="str">
        <f>IF(年表!U12=年表!$U$11,"始まり","")</f>
        <v>始まり</v>
      </c>
      <c r="AY6" s="101"/>
      <c r="AZ6" s="101"/>
      <c r="BA6" s="101"/>
      <c r="BB6" s="101"/>
      <c r="BC6" s="21"/>
      <c r="BD6" s="21"/>
      <c r="BE6" s="21"/>
      <c r="BF6" s="21"/>
      <c r="BG6" s="106"/>
      <c r="BH6" s="106"/>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row>
    <row r="7" spans="1:96" s="107" customFormat="1" ht="15" customHeight="1" x14ac:dyDescent="0.4">
      <c r="A7" s="101"/>
      <c r="B7" s="766"/>
      <c r="C7" s="767"/>
      <c r="D7" s="768"/>
      <c r="E7" s="768"/>
      <c r="F7" s="768"/>
      <c r="G7" s="768"/>
      <c r="H7" s="768"/>
      <c r="I7" s="771"/>
      <c r="J7" s="772"/>
      <c r="K7" s="772"/>
      <c r="L7" s="772"/>
      <c r="M7" s="772"/>
      <c r="N7" s="775"/>
      <c r="O7" s="776"/>
      <c r="P7" s="776"/>
      <c r="Q7" s="776"/>
      <c r="R7" s="776"/>
      <c r="S7" s="108" t="s">
        <v>396</v>
      </c>
      <c r="T7" s="762" t="s">
        <v>397</v>
      </c>
      <c r="U7" s="763"/>
      <c r="V7" s="109">
        <v>5</v>
      </c>
      <c r="W7" s="108" t="s">
        <v>134</v>
      </c>
      <c r="X7" s="109">
        <v>12</v>
      </c>
      <c r="Y7" s="108" t="s">
        <v>395</v>
      </c>
      <c r="Z7" s="758"/>
      <c r="AA7" s="759"/>
      <c r="AB7" s="759"/>
      <c r="AC7" s="759"/>
      <c r="AD7" s="760"/>
      <c r="AE7" s="758"/>
      <c r="AF7" s="759"/>
      <c r="AG7" s="759"/>
      <c r="AH7" s="759"/>
      <c r="AI7" s="760"/>
      <c r="AJ7" s="758"/>
      <c r="AK7" s="759"/>
      <c r="AL7" s="759"/>
      <c r="AM7" s="759"/>
      <c r="AN7" s="760"/>
      <c r="AO7" s="758"/>
      <c r="AP7" s="759"/>
      <c r="AQ7" s="759"/>
      <c r="AR7" s="759"/>
      <c r="AS7" s="760"/>
      <c r="AT7" s="761"/>
      <c r="AU7" s="761"/>
      <c r="AV7" s="761"/>
      <c r="AW7" s="761"/>
      <c r="AX7" s="105" t="str">
        <f>IF(年表!U13=年表!$U$11,"終わり","")</f>
        <v>終わり</v>
      </c>
      <c r="AY7" s="101"/>
      <c r="AZ7" s="101"/>
      <c r="BA7" s="101"/>
      <c r="BB7" s="101"/>
      <c r="BC7" s="21"/>
      <c r="BD7" s="21"/>
      <c r="BE7" s="21"/>
      <c r="BF7" s="21"/>
      <c r="BG7" s="106"/>
      <c r="BH7" s="106"/>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row>
    <row r="8" spans="1:96" s="107" customFormat="1" ht="15" customHeight="1" x14ac:dyDescent="0.4">
      <c r="A8" s="101"/>
      <c r="B8" s="744" t="s">
        <v>390</v>
      </c>
      <c r="C8" s="745"/>
      <c r="D8" s="748"/>
      <c r="E8" s="748"/>
      <c r="F8" s="748"/>
      <c r="G8" s="748"/>
      <c r="H8" s="748"/>
      <c r="I8" s="734"/>
      <c r="J8" s="735"/>
      <c r="K8" s="735"/>
      <c r="L8" s="735"/>
      <c r="M8" s="735"/>
      <c r="N8" s="749"/>
      <c r="O8" s="750"/>
      <c r="P8" s="750"/>
      <c r="Q8" s="750"/>
      <c r="R8" s="750"/>
      <c r="S8" s="110" t="s">
        <v>394</v>
      </c>
      <c r="T8" s="764" t="s">
        <v>213</v>
      </c>
      <c r="U8" s="765"/>
      <c r="V8" s="111"/>
      <c r="W8" s="110" t="s">
        <v>134</v>
      </c>
      <c r="X8" s="112"/>
      <c r="Y8" s="110" t="s">
        <v>398</v>
      </c>
      <c r="Z8" s="734"/>
      <c r="AA8" s="735"/>
      <c r="AB8" s="735"/>
      <c r="AC8" s="735"/>
      <c r="AD8" s="736"/>
      <c r="AE8" s="734">
        <f>IF(AND(AX8="始まり",AX9="終わり"),(X9-X8+1)*Z8,IF(AX8="始まり",(12-X8+1)*Z8,IF(AX9="終わり",(X9+1)*Z8,12*Z8)))</f>
        <v>0</v>
      </c>
      <c r="AF8" s="735"/>
      <c r="AG8" s="735"/>
      <c r="AH8" s="735"/>
      <c r="AI8" s="736"/>
      <c r="AJ8" s="734"/>
      <c r="AK8" s="735"/>
      <c r="AL8" s="735"/>
      <c r="AM8" s="735"/>
      <c r="AN8" s="736"/>
      <c r="AO8" s="734"/>
      <c r="AP8" s="735"/>
      <c r="AQ8" s="735"/>
      <c r="AR8" s="735"/>
      <c r="AS8" s="736"/>
      <c r="AT8" s="686"/>
      <c r="AU8" s="686"/>
      <c r="AV8" s="686"/>
      <c r="AW8" s="686"/>
      <c r="AX8" s="105" t="str">
        <f>IF(年表!U14=年表!$U$11,"始まり","")</f>
        <v/>
      </c>
      <c r="AY8" s="101"/>
      <c r="AZ8" s="101"/>
      <c r="BA8" s="101"/>
      <c r="BB8" s="101"/>
      <c r="BC8" s="101"/>
      <c r="BD8" s="101"/>
      <c r="BE8" s="101"/>
      <c r="BF8" s="101"/>
      <c r="BG8" s="101"/>
      <c r="BH8" s="101"/>
      <c r="BI8" s="21"/>
      <c r="BJ8" s="21"/>
      <c r="BK8" s="2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row>
    <row r="9" spans="1:96" s="107" customFormat="1" ht="15" customHeight="1" x14ac:dyDescent="0.4">
      <c r="A9" s="101"/>
      <c r="B9" s="746"/>
      <c r="C9" s="747"/>
      <c r="D9" s="748"/>
      <c r="E9" s="748"/>
      <c r="F9" s="748"/>
      <c r="G9" s="748"/>
      <c r="H9" s="748"/>
      <c r="I9" s="737"/>
      <c r="J9" s="738"/>
      <c r="K9" s="738"/>
      <c r="L9" s="738"/>
      <c r="M9" s="738"/>
      <c r="N9" s="751"/>
      <c r="O9" s="752"/>
      <c r="P9" s="752"/>
      <c r="Q9" s="752"/>
      <c r="R9" s="752"/>
      <c r="S9" s="113" t="s">
        <v>396</v>
      </c>
      <c r="T9" s="740" t="s">
        <v>213</v>
      </c>
      <c r="U9" s="741"/>
      <c r="V9" s="114"/>
      <c r="W9" s="113" t="s">
        <v>134</v>
      </c>
      <c r="X9" s="114"/>
      <c r="Y9" s="113" t="s">
        <v>398</v>
      </c>
      <c r="Z9" s="737"/>
      <c r="AA9" s="738"/>
      <c r="AB9" s="738"/>
      <c r="AC9" s="738"/>
      <c r="AD9" s="739"/>
      <c r="AE9" s="737"/>
      <c r="AF9" s="738"/>
      <c r="AG9" s="738"/>
      <c r="AH9" s="738"/>
      <c r="AI9" s="739"/>
      <c r="AJ9" s="737"/>
      <c r="AK9" s="738"/>
      <c r="AL9" s="738"/>
      <c r="AM9" s="738"/>
      <c r="AN9" s="739"/>
      <c r="AO9" s="737"/>
      <c r="AP9" s="738"/>
      <c r="AQ9" s="738"/>
      <c r="AR9" s="738"/>
      <c r="AS9" s="739"/>
      <c r="AT9" s="686"/>
      <c r="AU9" s="686"/>
      <c r="AV9" s="686"/>
      <c r="AW9" s="686"/>
      <c r="AX9" s="105" t="str">
        <f>IF(年表!U15=年表!$U$11,"終わり","")</f>
        <v/>
      </c>
      <c r="AY9" s="101"/>
      <c r="AZ9" s="101"/>
      <c r="BA9" s="101"/>
      <c r="BB9" s="101"/>
      <c r="BC9" s="101"/>
      <c r="BD9" s="101"/>
      <c r="BE9" s="101"/>
      <c r="BF9" s="101"/>
      <c r="BG9" s="101"/>
      <c r="BH9" s="101"/>
      <c r="BI9" s="21"/>
      <c r="BJ9" s="21"/>
      <c r="BK9" s="2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row>
    <row r="10" spans="1:96" s="107" customFormat="1" ht="15" customHeight="1" x14ac:dyDescent="0.4">
      <c r="A10" s="101"/>
      <c r="B10" s="744" t="s">
        <v>390</v>
      </c>
      <c r="C10" s="745"/>
      <c r="D10" s="748"/>
      <c r="E10" s="748"/>
      <c r="F10" s="748"/>
      <c r="G10" s="748"/>
      <c r="H10" s="748"/>
      <c r="I10" s="734"/>
      <c r="J10" s="735"/>
      <c r="K10" s="735"/>
      <c r="L10" s="735"/>
      <c r="M10" s="735"/>
      <c r="N10" s="749"/>
      <c r="O10" s="750"/>
      <c r="P10" s="750"/>
      <c r="Q10" s="750"/>
      <c r="R10" s="750"/>
      <c r="S10" s="110" t="s">
        <v>394</v>
      </c>
      <c r="T10" s="753" t="s">
        <v>213</v>
      </c>
      <c r="U10" s="754"/>
      <c r="V10" s="111"/>
      <c r="W10" s="110" t="s">
        <v>134</v>
      </c>
      <c r="X10" s="112"/>
      <c r="Y10" s="110" t="s">
        <v>398</v>
      </c>
      <c r="Z10" s="734"/>
      <c r="AA10" s="735"/>
      <c r="AB10" s="735"/>
      <c r="AC10" s="735"/>
      <c r="AD10" s="736"/>
      <c r="AE10" s="734">
        <f>IF(AND(AX10="始まり",AX11="終わり"),(X11-X10+1)*Z10,IF(AX10="始まり",(12-X10+1)*Z10,IF(AX11="終わり",(X11+1)*Z10,12*Z10)))</f>
        <v>0</v>
      </c>
      <c r="AF10" s="735"/>
      <c r="AG10" s="735"/>
      <c r="AH10" s="735"/>
      <c r="AI10" s="736"/>
      <c r="AJ10" s="734"/>
      <c r="AK10" s="735"/>
      <c r="AL10" s="735"/>
      <c r="AM10" s="735"/>
      <c r="AN10" s="736"/>
      <c r="AO10" s="734"/>
      <c r="AP10" s="735"/>
      <c r="AQ10" s="735"/>
      <c r="AR10" s="735"/>
      <c r="AS10" s="736"/>
      <c r="AT10" s="686"/>
      <c r="AU10" s="686"/>
      <c r="AV10" s="686"/>
      <c r="AW10" s="686"/>
      <c r="AX10" s="105" t="str">
        <f>IF(年表!U16=年表!$U$11,"始まり","")</f>
        <v/>
      </c>
      <c r="AY10" s="101"/>
      <c r="AZ10" s="101"/>
      <c r="BA10" s="101"/>
      <c r="BB10" s="101"/>
      <c r="BC10" s="101"/>
      <c r="BD10" s="101"/>
      <c r="BE10" s="101"/>
      <c r="BF10" s="101"/>
      <c r="BG10" s="101"/>
      <c r="BH10" s="101"/>
      <c r="BI10" s="21"/>
      <c r="BJ10" s="21"/>
      <c r="BK10" s="2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row>
    <row r="11" spans="1:96" s="107" customFormat="1" ht="15" customHeight="1" x14ac:dyDescent="0.4">
      <c r="A11" s="101"/>
      <c r="B11" s="746"/>
      <c r="C11" s="747"/>
      <c r="D11" s="748"/>
      <c r="E11" s="748"/>
      <c r="F11" s="748"/>
      <c r="G11" s="748"/>
      <c r="H11" s="748"/>
      <c r="I11" s="737"/>
      <c r="J11" s="738"/>
      <c r="K11" s="738"/>
      <c r="L11" s="738"/>
      <c r="M11" s="738"/>
      <c r="N11" s="751"/>
      <c r="O11" s="752"/>
      <c r="P11" s="752"/>
      <c r="Q11" s="752"/>
      <c r="R11" s="752"/>
      <c r="S11" s="113" t="s">
        <v>396</v>
      </c>
      <c r="T11" s="740" t="s">
        <v>213</v>
      </c>
      <c r="U11" s="741"/>
      <c r="V11" s="114"/>
      <c r="W11" s="113" t="s">
        <v>134</v>
      </c>
      <c r="X11" s="114"/>
      <c r="Y11" s="113" t="s">
        <v>398</v>
      </c>
      <c r="Z11" s="737"/>
      <c r="AA11" s="738"/>
      <c r="AB11" s="738"/>
      <c r="AC11" s="738"/>
      <c r="AD11" s="739"/>
      <c r="AE11" s="737"/>
      <c r="AF11" s="738"/>
      <c r="AG11" s="738"/>
      <c r="AH11" s="738"/>
      <c r="AI11" s="739"/>
      <c r="AJ11" s="737"/>
      <c r="AK11" s="738"/>
      <c r="AL11" s="738"/>
      <c r="AM11" s="738"/>
      <c r="AN11" s="739"/>
      <c r="AO11" s="737"/>
      <c r="AP11" s="738"/>
      <c r="AQ11" s="738"/>
      <c r="AR11" s="738"/>
      <c r="AS11" s="739"/>
      <c r="AT11" s="686"/>
      <c r="AU11" s="686"/>
      <c r="AV11" s="686"/>
      <c r="AW11" s="686"/>
      <c r="AX11" s="105" t="str">
        <f>IF(年表!U17=年表!$U$11,"終わり","")</f>
        <v/>
      </c>
      <c r="AY11" s="101"/>
      <c r="AZ11" s="101"/>
      <c r="BA11" s="101"/>
      <c r="BB11" s="101"/>
      <c r="BC11" s="101"/>
      <c r="BD11" s="101"/>
      <c r="BE11" s="101"/>
      <c r="BF11" s="101"/>
      <c r="BG11" s="101"/>
      <c r="BH11" s="101"/>
      <c r="BI11" s="21"/>
      <c r="BJ11" s="21"/>
      <c r="BK11" s="2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row>
    <row r="12" spans="1:96" s="107" customFormat="1" ht="15" customHeight="1" x14ac:dyDescent="0.4">
      <c r="A12" s="101"/>
      <c r="B12" s="744" t="s">
        <v>390</v>
      </c>
      <c r="C12" s="745"/>
      <c r="D12" s="748"/>
      <c r="E12" s="748"/>
      <c r="F12" s="748"/>
      <c r="G12" s="748"/>
      <c r="H12" s="748"/>
      <c r="I12" s="734"/>
      <c r="J12" s="735"/>
      <c r="K12" s="735"/>
      <c r="L12" s="735"/>
      <c r="M12" s="735"/>
      <c r="N12" s="749"/>
      <c r="O12" s="750"/>
      <c r="P12" s="750"/>
      <c r="Q12" s="750"/>
      <c r="R12" s="750"/>
      <c r="S12" s="110" t="s">
        <v>394</v>
      </c>
      <c r="T12" s="753" t="s">
        <v>213</v>
      </c>
      <c r="U12" s="754"/>
      <c r="V12" s="111"/>
      <c r="W12" s="110" t="s">
        <v>134</v>
      </c>
      <c r="X12" s="112"/>
      <c r="Y12" s="110" t="s">
        <v>398</v>
      </c>
      <c r="Z12" s="734"/>
      <c r="AA12" s="735"/>
      <c r="AB12" s="735"/>
      <c r="AC12" s="735"/>
      <c r="AD12" s="736"/>
      <c r="AE12" s="734">
        <f t="shared" ref="AE12" si="0">IF(AND(AX12="始まり",AX13="終わり"),(X13-X12+1)*Z12,IF(AX12="始まり",(12-X12+1)*Z12,IF(AX13="終わり",(X13+1)*Z12,12*Z12)))</f>
        <v>0</v>
      </c>
      <c r="AF12" s="735"/>
      <c r="AG12" s="735"/>
      <c r="AH12" s="735"/>
      <c r="AI12" s="736"/>
      <c r="AJ12" s="734"/>
      <c r="AK12" s="735"/>
      <c r="AL12" s="735"/>
      <c r="AM12" s="735"/>
      <c r="AN12" s="736"/>
      <c r="AO12" s="734"/>
      <c r="AP12" s="735"/>
      <c r="AQ12" s="735"/>
      <c r="AR12" s="735"/>
      <c r="AS12" s="736"/>
      <c r="AT12" s="686"/>
      <c r="AU12" s="686"/>
      <c r="AV12" s="686"/>
      <c r="AW12" s="686"/>
      <c r="AX12" s="105" t="str">
        <f>IF(年表!U18=年表!$U$11,"始まり","")</f>
        <v/>
      </c>
      <c r="AY12" s="101"/>
      <c r="AZ12" s="101"/>
      <c r="BA12" s="101"/>
      <c r="BB12" s="101"/>
      <c r="BC12" s="101"/>
      <c r="BD12" s="101"/>
      <c r="BE12" s="101"/>
      <c r="BF12" s="101"/>
      <c r="BG12" s="101"/>
      <c r="BH12" s="101"/>
      <c r="BI12" s="21"/>
      <c r="BJ12" s="21"/>
      <c r="BK12" s="2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row>
    <row r="13" spans="1:96" s="107" customFormat="1" ht="15" customHeight="1" x14ac:dyDescent="0.4">
      <c r="A13" s="101"/>
      <c r="B13" s="746"/>
      <c r="C13" s="747"/>
      <c r="D13" s="748"/>
      <c r="E13" s="748"/>
      <c r="F13" s="748"/>
      <c r="G13" s="748"/>
      <c r="H13" s="748"/>
      <c r="I13" s="737"/>
      <c r="J13" s="738"/>
      <c r="K13" s="738"/>
      <c r="L13" s="738"/>
      <c r="M13" s="738"/>
      <c r="N13" s="751"/>
      <c r="O13" s="752"/>
      <c r="P13" s="752"/>
      <c r="Q13" s="752"/>
      <c r="R13" s="752"/>
      <c r="S13" s="113" t="s">
        <v>396</v>
      </c>
      <c r="T13" s="740" t="s">
        <v>213</v>
      </c>
      <c r="U13" s="741"/>
      <c r="V13" s="114"/>
      <c r="W13" s="113" t="s">
        <v>134</v>
      </c>
      <c r="X13" s="114"/>
      <c r="Y13" s="113" t="s">
        <v>398</v>
      </c>
      <c r="Z13" s="737"/>
      <c r="AA13" s="738"/>
      <c r="AB13" s="738"/>
      <c r="AC13" s="738"/>
      <c r="AD13" s="739"/>
      <c r="AE13" s="737"/>
      <c r="AF13" s="738"/>
      <c r="AG13" s="738"/>
      <c r="AH13" s="738"/>
      <c r="AI13" s="739"/>
      <c r="AJ13" s="737"/>
      <c r="AK13" s="738"/>
      <c r="AL13" s="738"/>
      <c r="AM13" s="738"/>
      <c r="AN13" s="739"/>
      <c r="AO13" s="737"/>
      <c r="AP13" s="738"/>
      <c r="AQ13" s="738"/>
      <c r="AR13" s="738"/>
      <c r="AS13" s="739"/>
      <c r="AT13" s="686"/>
      <c r="AU13" s="686"/>
      <c r="AV13" s="686"/>
      <c r="AW13" s="686"/>
      <c r="AX13" s="105" t="str">
        <f>IF(年表!U19=年表!$U$11,"終わり","")</f>
        <v/>
      </c>
      <c r="AY13" s="101"/>
      <c r="AZ13" s="101"/>
      <c r="BA13" s="101"/>
      <c r="BB13" s="101"/>
      <c r="BC13" s="101"/>
      <c r="BD13" s="101"/>
      <c r="BE13" s="101"/>
      <c r="BF13" s="101"/>
      <c r="BG13" s="101"/>
      <c r="BH13" s="101"/>
      <c r="BI13" s="21"/>
      <c r="BJ13" s="21"/>
      <c r="BK13" s="2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row>
    <row r="14" spans="1:96" ht="15" customHeight="1" x14ac:dyDescent="0.4">
      <c r="B14" s="744" t="s">
        <v>390</v>
      </c>
      <c r="C14" s="745"/>
      <c r="D14" s="748"/>
      <c r="E14" s="748"/>
      <c r="F14" s="748"/>
      <c r="G14" s="748"/>
      <c r="H14" s="748"/>
      <c r="I14" s="734"/>
      <c r="J14" s="735"/>
      <c r="K14" s="735"/>
      <c r="L14" s="735"/>
      <c r="M14" s="735"/>
      <c r="N14" s="749"/>
      <c r="O14" s="750"/>
      <c r="P14" s="750"/>
      <c r="Q14" s="750"/>
      <c r="R14" s="750"/>
      <c r="S14" s="110" t="s">
        <v>394</v>
      </c>
      <c r="T14" s="753" t="s">
        <v>213</v>
      </c>
      <c r="U14" s="754"/>
      <c r="V14" s="111"/>
      <c r="W14" s="110" t="s">
        <v>134</v>
      </c>
      <c r="X14" s="112"/>
      <c r="Y14" s="110" t="s">
        <v>398</v>
      </c>
      <c r="Z14" s="734"/>
      <c r="AA14" s="735"/>
      <c r="AB14" s="735"/>
      <c r="AC14" s="735"/>
      <c r="AD14" s="736"/>
      <c r="AE14" s="734">
        <f t="shared" ref="AE14" si="1">IF(AND(AX14="始まり",AX15="終わり"),(X15-X14+1)*Z14,IF(AX14="始まり",(12-X14+1)*Z14,IF(AX15="終わり",(X15+1)*Z14,12*Z14)))</f>
        <v>0</v>
      </c>
      <c r="AF14" s="735"/>
      <c r="AG14" s="735"/>
      <c r="AH14" s="735"/>
      <c r="AI14" s="736"/>
      <c r="AJ14" s="734"/>
      <c r="AK14" s="735"/>
      <c r="AL14" s="735"/>
      <c r="AM14" s="735"/>
      <c r="AN14" s="736"/>
      <c r="AO14" s="734"/>
      <c r="AP14" s="735"/>
      <c r="AQ14" s="735"/>
      <c r="AR14" s="735"/>
      <c r="AS14" s="736"/>
      <c r="AT14" s="686"/>
      <c r="AU14" s="686"/>
      <c r="AV14" s="686"/>
      <c r="AW14" s="686"/>
      <c r="AX14" s="105" t="str">
        <f>IF(年表!U20=年表!$U$11,"始まり","")</f>
        <v/>
      </c>
      <c r="AY14" s="105"/>
      <c r="AZ14" s="105"/>
    </row>
    <row r="15" spans="1:96" ht="15" customHeight="1" x14ac:dyDescent="0.4">
      <c r="B15" s="746"/>
      <c r="C15" s="747"/>
      <c r="D15" s="748"/>
      <c r="E15" s="748"/>
      <c r="F15" s="748"/>
      <c r="G15" s="748"/>
      <c r="H15" s="748"/>
      <c r="I15" s="737"/>
      <c r="J15" s="738"/>
      <c r="K15" s="738"/>
      <c r="L15" s="738"/>
      <c r="M15" s="738"/>
      <c r="N15" s="751"/>
      <c r="O15" s="752"/>
      <c r="P15" s="752"/>
      <c r="Q15" s="752"/>
      <c r="R15" s="752"/>
      <c r="S15" s="113" t="s">
        <v>396</v>
      </c>
      <c r="T15" s="740" t="s">
        <v>213</v>
      </c>
      <c r="U15" s="741"/>
      <c r="V15" s="114"/>
      <c r="W15" s="113" t="s">
        <v>134</v>
      </c>
      <c r="X15" s="114"/>
      <c r="Y15" s="113" t="s">
        <v>398</v>
      </c>
      <c r="Z15" s="737"/>
      <c r="AA15" s="738"/>
      <c r="AB15" s="738"/>
      <c r="AC15" s="738"/>
      <c r="AD15" s="739"/>
      <c r="AE15" s="737"/>
      <c r="AF15" s="738"/>
      <c r="AG15" s="738"/>
      <c r="AH15" s="738"/>
      <c r="AI15" s="739"/>
      <c r="AJ15" s="737"/>
      <c r="AK15" s="738"/>
      <c r="AL15" s="738"/>
      <c r="AM15" s="738"/>
      <c r="AN15" s="739"/>
      <c r="AO15" s="737"/>
      <c r="AP15" s="738"/>
      <c r="AQ15" s="738"/>
      <c r="AR15" s="738"/>
      <c r="AS15" s="739"/>
      <c r="AT15" s="686"/>
      <c r="AU15" s="686"/>
      <c r="AV15" s="686"/>
      <c r="AW15" s="686"/>
      <c r="AX15" s="105" t="str">
        <f>IF(年表!U21=年表!$U$11,"終わり","")</f>
        <v/>
      </c>
      <c r="AY15" s="105"/>
      <c r="AZ15" s="105"/>
    </row>
    <row r="16" spans="1:96" ht="15" customHeight="1" x14ac:dyDescent="0.4">
      <c r="B16" s="744" t="s">
        <v>390</v>
      </c>
      <c r="C16" s="745"/>
      <c r="D16" s="748"/>
      <c r="E16" s="748"/>
      <c r="F16" s="748"/>
      <c r="G16" s="748"/>
      <c r="H16" s="748"/>
      <c r="I16" s="734"/>
      <c r="J16" s="735"/>
      <c r="K16" s="735"/>
      <c r="L16" s="735"/>
      <c r="M16" s="735"/>
      <c r="N16" s="749"/>
      <c r="O16" s="750"/>
      <c r="P16" s="750"/>
      <c r="Q16" s="750"/>
      <c r="R16" s="750"/>
      <c r="S16" s="110" t="s">
        <v>394</v>
      </c>
      <c r="T16" s="753" t="s">
        <v>213</v>
      </c>
      <c r="U16" s="754"/>
      <c r="V16" s="111"/>
      <c r="W16" s="110" t="s">
        <v>134</v>
      </c>
      <c r="X16" s="112"/>
      <c r="Y16" s="110" t="s">
        <v>398</v>
      </c>
      <c r="Z16" s="734"/>
      <c r="AA16" s="735"/>
      <c r="AB16" s="735"/>
      <c r="AC16" s="735"/>
      <c r="AD16" s="736"/>
      <c r="AE16" s="734">
        <f t="shared" ref="AE16" si="2">IF(AND(AX16="始まり",AX17="終わり"),(X17-X16+1)*Z16,IF(AX16="始まり",(12-X16+1)*Z16,IF(AX17="終わり",(X17+1)*Z16,12*Z16)))</f>
        <v>0</v>
      </c>
      <c r="AF16" s="735"/>
      <c r="AG16" s="735"/>
      <c r="AH16" s="735"/>
      <c r="AI16" s="736"/>
      <c r="AJ16" s="734"/>
      <c r="AK16" s="735"/>
      <c r="AL16" s="735"/>
      <c r="AM16" s="735"/>
      <c r="AN16" s="736"/>
      <c r="AO16" s="734"/>
      <c r="AP16" s="735"/>
      <c r="AQ16" s="735"/>
      <c r="AR16" s="735"/>
      <c r="AS16" s="736"/>
      <c r="AT16" s="686"/>
      <c r="AU16" s="686"/>
      <c r="AV16" s="686"/>
      <c r="AW16" s="686"/>
      <c r="AX16" s="105" t="str">
        <f>IF(年表!U22=年表!$U$11,"始まり","")</f>
        <v/>
      </c>
      <c r="AY16" s="105"/>
      <c r="AZ16" s="105"/>
    </row>
    <row r="17" spans="2:53" ht="15" customHeight="1" x14ac:dyDescent="0.4">
      <c r="B17" s="746"/>
      <c r="C17" s="747"/>
      <c r="D17" s="748"/>
      <c r="E17" s="748"/>
      <c r="F17" s="748"/>
      <c r="G17" s="748"/>
      <c r="H17" s="748"/>
      <c r="I17" s="737"/>
      <c r="J17" s="738"/>
      <c r="K17" s="738"/>
      <c r="L17" s="738"/>
      <c r="M17" s="738"/>
      <c r="N17" s="751"/>
      <c r="O17" s="752"/>
      <c r="P17" s="752"/>
      <c r="Q17" s="752"/>
      <c r="R17" s="752"/>
      <c r="S17" s="113" t="s">
        <v>396</v>
      </c>
      <c r="T17" s="740" t="s">
        <v>213</v>
      </c>
      <c r="U17" s="741"/>
      <c r="V17" s="114"/>
      <c r="W17" s="113" t="s">
        <v>134</v>
      </c>
      <c r="X17" s="114"/>
      <c r="Y17" s="113" t="s">
        <v>398</v>
      </c>
      <c r="Z17" s="737"/>
      <c r="AA17" s="738"/>
      <c r="AB17" s="738"/>
      <c r="AC17" s="738"/>
      <c r="AD17" s="739"/>
      <c r="AE17" s="737"/>
      <c r="AF17" s="738"/>
      <c r="AG17" s="738"/>
      <c r="AH17" s="738"/>
      <c r="AI17" s="739"/>
      <c r="AJ17" s="737"/>
      <c r="AK17" s="738"/>
      <c r="AL17" s="738"/>
      <c r="AM17" s="738"/>
      <c r="AN17" s="739"/>
      <c r="AO17" s="737"/>
      <c r="AP17" s="738"/>
      <c r="AQ17" s="738"/>
      <c r="AR17" s="738"/>
      <c r="AS17" s="739"/>
      <c r="AT17" s="686"/>
      <c r="AU17" s="686"/>
      <c r="AV17" s="686"/>
      <c r="AW17" s="686"/>
      <c r="AX17" s="105" t="str">
        <f>IF(年表!U23=年表!$U$11,"終わり","")</f>
        <v/>
      </c>
      <c r="AY17" s="105"/>
      <c r="AZ17" s="105"/>
    </row>
    <row r="18" spans="2:53" ht="15" customHeight="1" x14ac:dyDescent="0.4">
      <c r="B18" s="744" t="s">
        <v>390</v>
      </c>
      <c r="C18" s="745"/>
      <c r="D18" s="748"/>
      <c r="E18" s="748"/>
      <c r="F18" s="748"/>
      <c r="G18" s="748"/>
      <c r="H18" s="748"/>
      <c r="I18" s="734"/>
      <c r="J18" s="735"/>
      <c r="K18" s="735"/>
      <c r="L18" s="735"/>
      <c r="M18" s="735"/>
      <c r="N18" s="749"/>
      <c r="O18" s="750"/>
      <c r="P18" s="750"/>
      <c r="Q18" s="750"/>
      <c r="R18" s="750"/>
      <c r="S18" s="110" t="s">
        <v>394</v>
      </c>
      <c r="T18" s="753" t="s">
        <v>213</v>
      </c>
      <c r="U18" s="754"/>
      <c r="V18" s="111"/>
      <c r="W18" s="110" t="s">
        <v>134</v>
      </c>
      <c r="X18" s="112"/>
      <c r="Y18" s="110" t="s">
        <v>398</v>
      </c>
      <c r="Z18" s="734"/>
      <c r="AA18" s="735"/>
      <c r="AB18" s="735"/>
      <c r="AC18" s="735"/>
      <c r="AD18" s="736"/>
      <c r="AE18" s="734">
        <f t="shared" ref="AE18" si="3">IF(AND(AX18="始まり",AX19="終わり"),(X19-X18+1)*Z18,IF(AX18="始まり",(12-X18+1)*Z18,IF(AX19="終わり",(X19+1)*Z18,12*Z18)))</f>
        <v>0</v>
      </c>
      <c r="AF18" s="735"/>
      <c r="AG18" s="735"/>
      <c r="AH18" s="735"/>
      <c r="AI18" s="736"/>
      <c r="AJ18" s="734"/>
      <c r="AK18" s="735"/>
      <c r="AL18" s="735"/>
      <c r="AM18" s="735"/>
      <c r="AN18" s="736"/>
      <c r="AO18" s="734"/>
      <c r="AP18" s="735"/>
      <c r="AQ18" s="735"/>
      <c r="AR18" s="735"/>
      <c r="AS18" s="736"/>
      <c r="AT18" s="686"/>
      <c r="AU18" s="686"/>
      <c r="AV18" s="686"/>
      <c r="AW18" s="686"/>
      <c r="AX18" s="105" t="str">
        <f>IF(年表!U24=年表!$U$11,"始まり","")</f>
        <v/>
      </c>
      <c r="AY18" s="105"/>
      <c r="AZ18" s="105"/>
    </row>
    <row r="19" spans="2:53" ht="15" customHeight="1" x14ac:dyDescent="0.4">
      <c r="B19" s="746"/>
      <c r="C19" s="747"/>
      <c r="D19" s="748"/>
      <c r="E19" s="748"/>
      <c r="F19" s="748"/>
      <c r="G19" s="748"/>
      <c r="H19" s="748"/>
      <c r="I19" s="737"/>
      <c r="J19" s="738"/>
      <c r="K19" s="738"/>
      <c r="L19" s="738"/>
      <c r="M19" s="738"/>
      <c r="N19" s="751"/>
      <c r="O19" s="752"/>
      <c r="P19" s="752"/>
      <c r="Q19" s="752"/>
      <c r="R19" s="752"/>
      <c r="S19" s="113" t="s">
        <v>396</v>
      </c>
      <c r="T19" s="740" t="s">
        <v>213</v>
      </c>
      <c r="U19" s="741"/>
      <c r="V19" s="114"/>
      <c r="W19" s="113" t="s">
        <v>134</v>
      </c>
      <c r="X19" s="114"/>
      <c r="Y19" s="113" t="s">
        <v>398</v>
      </c>
      <c r="Z19" s="737"/>
      <c r="AA19" s="738"/>
      <c r="AB19" s="738"/>
      <c r="AC19" s="738"/>
      <c r="AD19" s="739"/>
      <c r="AE19" s="737"/>
      <c r="AF19" s="738"/>
      <c r="AG19" s="738"/>
      <c r="AH19" s="738"/>
      <c r="AI19" s="739"/>
      <c r="AJ19" s="737"/>
      <c r="AK19" s="738"/>
      <c r="AL19" s="738"/>
      <c r="AM19" s="738"/>
      <c r="AN19" s="739"/>
      <c r="AO19" s="737"/>
      <c r="AP19" s="738"/>
      <c r="AQ19" s="738"/>
      <c r="AR19" s="738"/>
      <c r="AS19" s="739"/>
      <c r="AT19" s="686"/>
      <c r="AU19" s="686"/>
      <c r="AV19" s="686"/>
      <c r="AW19" s="686"/>
      <c r="AX19" s="105" t="str">
        <f>IF(年表!U25=年表!$U$11,"終わり","")</f>
        <v/>
      </c>
      <c r="AY19" s="105"/>
      <c r="AZ19" s="105"/>
    </row>
    <row r="20" spans="2:53" ht="15" customHeight="1" x14ac:dyDescent="0.4">
      <c r="B20" s="744" t="s">
        <v>390</v>
      </c>
      <c r="C20" s="745"/>
      <c r="D20" s="748"/>
      <c r="E20" s="748"/>
      <c r="F20" s="748"/>
      <c r="G20" s="748"/>
      <c r="H20" s="748"/>
      <c r="I20" s="734"/>
      <c r="J20" s="735"/>
      <c r="K20" s="735"/>
      <c r="L20" s="735"/>
      <c r="M20" s="735"/>
      <c r="N20" s="749"/>
      <c r="O20" s="750"/>
      <c r="P20" s="750"/>
      <c r="Q20" s="750"/>
      <c r="R20" s="750"/>
      <c r="S20" s="110" t="s">
        <v>394</v>
      </c>
      <c r="T20" s="753" t="s">
        <v>213</v>
      </c>
      <c r="U20" s="754"/>
      <c r="V20" s="111"/>
      <c r="W20" s="110" t="s">
        <v>134</v>
      </c>
      <c r="X20" s="112"/>
      <c r="Y20" s="110" t="s">
        <v>398</v>
      </c>
      <c r="Z20" s="734"/>
      <c r="AA20" s="735"/>
      <c r="AB20" s="735"/>
      <c r="AC20" s="735"/>
      <c r="AD20" s="736"/>
      <c r="AE20" s="734">
        <f t="shared" ref="AE20" si="4">IF(AND(AX20="始まり",AX21="終わり"),(X21-X20+1)*Z20,IF(AX20="始まり",(12-X20+1)*Z20,IF(AX21="終わり",(X21+1)*Z20,12*Z20)))</f>
        <v>0</v>
      </c>
      <c r="AF20" s="735"/>
      <c r="AG20" s="735"/>
      <c r="AH20" s="735"/>
      <c r="AI20" s="736"/>
      <c r="AJ20" s="734"/>
      <c r="AK20" s="735"/>
      <c r="AL20" s="735"/>
      <c r="AM20" s="735"/>
      <c r="AN20" s="736"/>
      <c r="AO20" s="734"/>
      <c r="AP20" s="735"/>
      <c r="AQ20" s="735"/>
      <c r="AR20" s="735"/>
      <c r="AS20" s="736"/>
      <c r="AT20" s="686"/>
      <c r="AU20" s="686"/>
      <c r="AV20" s="686"/>
      <c r="AW20" s="686"/>
      <c r="AX20" s="105" t="str">
        <f>IF(年表!U26=年表!$U$11,"始まり","")</f>
        <v/>
      </c>
      <c r="AY20" s="105"/>
      <c r="AZ20" s="105"/>
    </row>
    <row r="21" spans="2:53" ht="15" customHeight="1" x14ac:dyDescent="0.4">
      <c r="B21" s="746"/>
      <c r="C21" s="747"/>
      <c r="D21" s="748"/>
      <c r="E21" s="748"/>
      <c r="F21" s="748"/>
      <c r="G21" s="748"/>
      <c r="H21" s="748"/>
      <c r="I21" s="737"/>
      <c r="J21" s="738"/>
      <c r="K21" s="738"/>
      <c r="L21" s="738"/>
      <c r="M21" s="738"/>
      <c r="N21" s="751"/>
      <c r="O21" s="752"/>
      <c r="P21" s="752"/>
      <c r="Q21" s="752"/>
      <c r="R21" s="752"/>
      <c r="S21" s="113" t="s">
        <v>396</v>
      </c>
      <c r="T21" s="740" t="s">
        <v>213</v>
      </c>
      <c r="U21" s="741"/>
      <c r="V21" s="114"/>
      <c r="W21" s="113" t="s">
        <v>134</v>
      </c>
      <c r="X21" s="114"/>
      <c r="Y21" s="113" t="s">
        <v>398</v>
      </c>
      <c r="Z21" s="737"/>
      <c r="AA21" s="738"/>
      <c r="AB21" s="738"/>
      <c r="AC21" s="738"/>
      <c r="AD21" s="739"/>
      <c r="AE21" s="737"/>
      <c r="AF21" s="738"/>
      <c r="AG21" s="738"/>
      <c r="AH21" s="738"/>
      <c r="AI21" s="739"/>
      <c r="AJ21" s="737"/>
      <c r="AK21" s="738"/>
      <c r="AL21" s="738"/>
      <c r="AM21" s="738"/>
      <c r="AN21" s="739"/>
      <c r="AO21" s="737"/>
      <c r="AP21" s="738"/>
      <c r="AQ21" s="738"/>
      <c r="AR21" s="738"/>
      <c r="AS21" s="739"/>
      <c r="AT21" s="686"/>
      <c r="AU21" s="686"/>
      <c r="AV21" s="686"/>
      <c r="AW21" s="686"/>
      <c r="AX21" s="105" t="str">
        <f>IF(年表!U27=年表!$U$11,"終わり","")</f>
        <v/>
      </c>
      <c r="AY21" s="105"/>
      <c r="AZ21" s="105"/>
    </row>
    <row r="22" spans="2:53" ht="15" customHeight="1" x14ac:dyDescent="0.4">
      <c r="B22" s="744" t="s">
        <v>390</v>
      </c>
      <c r="C22" s="745"/>
      <c r="D22" s="748"/>
      <c r="E22" s="748"/>
      <c r="F22" s="748"/>
      <c r="G22" s="748"/>
      <c r="H22" s="748"/>
      <c r="I22" s="734"/>
      <c r="J22" s="735"/>
      <c r="K22" s="735"/>
      <c r="L22" s="735"/>
      <c r="M22" s="735"/>
      <c r="N22" s="749"/>
      <c r="O22" s="750"/>
      <c r="P22" s="750"/>
      <c r="Q22" s="750"/>
      <c r="R22" s="750"/>
      <c r="S22" s="110" t="s">
        <v>394</v>
      </c>
      <c r="T22" s="753" t="s">
        <v>213</v>
      </c>
      <c r="U22" s="754"/>
      <c r="V22" s="111"/>
      <c r="W22" s="110" t="s">
        <v>134</v>
      </c>
      <c r="X22" s="112"/>
      <c r="Y22" s="110" t="s">
        <v>398</v>
      </c>
      <c r="Z22" s="734"/>
      <c r="AA22" s="735"/>
      <c r="AB22" s="735"/>
      <c r="AC22" s="735"/>
      <c r="AD22" s="736"/>
      <c r="AE22" s="734">
        <f t="shared" ref="AE22" si="5">IF(AND(AX22="始まり",AX23="終わり"),(X23-X22+1)*Z22,IF(AX22="始まり",(12-X22+1)*Z22,IF(AX23="終わり",(X23+1)*Z22,12*Z22)))</f>
        <v>0</v>
      </c>
      <c r="AF22" s="735"/>
      <c r="AG22" s="735"/>
      <c r="AH22" s="735"/>
      <c r="AI22" s="736"/>
      <c r="AJ22" s="734"/>
      <c r="AK22" s="735"/>
      <c r="AL22" s="735"/>
      <c r="AM22" s="735"/>
      <c r="AN22" s="736"/>
      <c r="AO22" s="734"/>
      <c r="AP22" s="735"/>
      <c r="AQ22" s="735"/>
      <c r="AR22" s="735"/>
      <c r="AS22" s="736"/>
      <c r="AT22" s="686"/>
      <c r="AU22" s="686"/>
      <c r="AV22" s="686"/>
      <c r="AW22" s="686"/>
      <c r="AX22" s="105" t="str">
        <f>IF(年表!U28=年表!$U$11,"始まり","")</f>
        <v/>
      </c>
      <c r="AY22" s="105"/>
      <c r="AZ22" s="105"/>
    </row>
    <row r="23" spans="2:53" ht="15" customHeight="1" x14ac:dyDescent="0.4">
      <c r="B23" s="746"/>
      <c r="C23" s="747"/>
      <c r="D23" s="748"/>
      <c r="E23" s="748"/>
      <c r="F23" s="748"/>
      <c r="G23" s="748"/>
      <c r="H23" s="748"/>
      <c r="I23" s="737"/>
      <c r="J23" s="738"/>
      <c r="K23" s="738"/>
      <c r="L23" s="738"/>
      <c r="M23" s="738"/>
      <c r="N23" s="751"/>
      <c r="O23" s="752"/>
      <c r="P23" s="752"/>
      <c r="Q23" s="752"/>
      <c r="R23" s="752"/>
      <c r="S23" s="113" t="s">
        <v>396</v>
      </c>
      <c r="T23" s="740" t="s">
        <v>213</v>
      </c>
      <c r="U23" s="741"/>
      <c r="V23" s="114"/>
      <c r="W23" s="113" t="s">
        <v>134</v>
      </c>
      <c r="X23" s="114"/>
      <c r="Y23" s="113" t="s">
        <v>398</v>
      </c>
      <c r="Z23" s="737"/>
      <c r="AA23" s="738"/>
      <c r="AB23" s="738"/>
      <c r="AC23" s="738"/>
      <c r="AD23" s="739"/>
      <c r="AE23" s="737"/>
      <c r="AF23" s="738"/>
      <c r="AG23" s="738"/>
      <c r="AH23" s="738"/>
      <c r="AI23" s="739"/>
      <c r="AJ23" s="737"/>
      <c r="AK23" s="738"/>
      <c r="AL23" s="738"/>
      <c r="AM23" s="738"/>
      <c r="AN23" s="739"/>
      <c r="AO23" s="737"/>
      <c r="AP23" s="738"/>
      <c r="AQ23" s="738"/>
      <c r="AR23" s="738"/>
      <c r="AS23" s="739"/>
      <c r="AT23" s="686"/>
      <c r="AU23" s="686"/>
      <c r="AV23" s="686"/>
      <c r="AW23" s="686"/>
      <c r="AX23" s="105" t="str">
        <f>IF(年表!U29=年表!$U$11,"終わり","")</f>
        <v/>
      </c>
      <c r="AY23" s="105"/>
      <c r="AZ23" s="105"/>
    </row>
    <row r="24" spans="2:53" s="21" customFormat="1" ht="30" customHeight="1" x14ac:dyDescent="0.4">
      <c r="B24" s="742" t="s">
        <v>55</v>
      </c>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3">
        <f>SUM(AE8:AI23)</f>
        <v>0</v>
      </c>
      <c r="AF24" s="667"/>
      <c r="AG24" s="667"/>
      <c r="AH24" s="667"/>
      <c r="AI24" s="667"/>
      <c r="AJ24" s="743">
        <f>SUM(AJ8:AN23)</f>
        <v>0</v>
      </c>
      <c r="AK24" s="667"/>
      <c r="AL24" s="667"/>
      <c r="AM24" s="667"/>
      <c r="AN24" s="667"/>
      <c r="AO24" s="743">
        <f>SUM(AO8:AS23)</f>
        <v>0</v>
      </c>
      <c r="AP24" s="667"/>
      <c r="AQ24" s="667"/>
      <c r="AR24" s="667"/>
      <c r="AS24" s="667"/>
      <c r="AT24" s="743">
        <f>SUM(AT8:AW23)</f>
        <v>0</v>
      </c>
      <c r="AU24" s="743"/>
      <c r="AV24" s="743"/>
      <c r="AW24" s="743"/>
    </row>
    <row r="25" spans="2:53" s="21" customFormat="1" ht="18.2" customHeight="1" x14ac:dyDescent="0.4">
      <c r="B25" s="116"/>
      <c r="C25" s="116"/>
      <c r="D25" s="116"/>
      <c r="E25" s="116"/>
      <c r="F25" s="116"/>
      <c r="G25" s="116"/>
      <c r="H25" s="116"/>
      <c r="I25" s="116"/>
      <c r="J25" s="116"/>
      <c r="K25" s="116"/>
      <c r="L25" s="116"/>
      <c r="M25" s="116"/>
      <c r="N25" s="116"/>
      <c r="O25" s="116"/>
      <c r="P25" s="116"/>
      <c r="Q25" s="116"/>
      <c r="R25" s="116"/>
      <c r="S25" s="116"/>
      <c r="T25" s="116"/>
      <c r="W25" s="116"/>
      <c r="X25" s="116"/>
      <c r="Y25" s="116"/>
      <c r="Z25" s="116"/>
      <c r="AA25" s="116"/>
      <c r="AB25" s="116"/>
      <c r="AC25" s="116"/>
      <c r="AD25" s="116"/>
      <c r="AE25" s="116"/>
      <c r="AF25" s="116"/>
      <c r="AG25" s="116"/>
      <c r="AH25" s="116"/>
      <c r="AI25" s="116"/>
      <c r="AJ25" s="116"/>
      <c r="AK25" s="116"/>
      <c r="AL25" s="116"/>
      <c r="AM25" s="116"/>
      <c r="AN25" s="116"/>
      <c r="AY25" s="100"/>
      <c r="AZ25" s="100"/>
    </row>
    <row r="26" spans="2:53" s="21" customFormat="1" ht="18.2" customHeight="1" x14ac:dyDescent="0.4">
      <c r="B26" s="21" t="s">
        <v>181</v>
      </c>
      <c r="C26" s="116"/>
      <c r="D26" s="116"/>
      <c r="E26" s="116"/>
      <c r="F26" s="116"/>
      <c r="G26" s="116"/>
      <c r="H26" s="116"/>
      <c r="I26" s="116"/>
      <c r="J26" s="116"/>
      <c r="K26" s="116"/>
      <c r="L26" s="116"/>
      <c r="M26" s="116"/>
      <c r="N26" s="116"/>
      <c r="O26" s="116"/>
      <c r="P26" s="116"/>
      <c r="Q26" s="116"/>
      <c r="R26" s="116"/>
      <c r="S26" s="116"/>
      <c r="T26" s="116"/>
      <c r="W26" s="116"/>
      <c r="X26" s="116"/>
      <c r="Y26" s="116"/>
      <c r="Z26" s="116"/>
      <c r="AA26" s="116"/>
      <c r="AB26" s="116"/>
      <c r="AC26" s="116"/>
      <c r="AD26" s="116"/>
      <c r="AE26" s="116"/>
      <c r="AF26" s="116"/>
      <c r="AG26" s="116"/>
      <c r="AH26" s="116"/>
      <c r="AI26" s="116"/>
      <c r="AJ26" s="21" t="s">
        <v>209</v>
      </c>
      <c r="AK26" s="116"/>
      <c r="AL26" s="116"/>
      <c r="AM26" s="116"/>
      <c r="AN26" s="116"/>
    </row>
    <row r="27" spans="2:53" s="101" customFormat="1" ht="18.2" customHeight="1" x14ac:dyDescent="0.4">
      <c r="B27" s="667" t="s">
        <v>21</v>
      </c>
      <c r="C27" s="667"/>
      <c r="D27" s="667"/>
      <c r="E27" s="667"/>
      <c r="F27" s="667"/>
      <c r="G27" s="667" t="s">
        <v>183</v>
      </c>
      <c r="H27" s="667"/>
      <c r="I27" s="667"/>
      <c r="J27" s="667" t="s">
        <v>113</v>
      </c>
      <c r="K27" s="667"/>
      <c r="L27" s="667"/>
      <c r="M27" s="667"/>
      <c r="N27" s="667" t="s">
        <v>33</v>
      </c>
      <c r="O27" s="667"/>
      <c r="P27" s="667"/>
      <c r="Q27" s="667"/>
      <c r="R27" s="667"/>
      <c r="S27" s="667" t="s">
        <v>184</v>
      </c>
      <c r="T27" s="667"/>
      <c r="U27" s="667"/>
      <c r="V27" s="667"/>
      <c r="W27" s="667"/>
      <c r="X27" s="667" t="s">
        <v>185</v>
      </c>
      <c r="Y27" s="667"/>
      <c r="Z27" s="667"/>
      <c r="AA27" s="667"/>
      <c r="AB27" s="667"/>
      <c r="AC27" s="667" t="s">
        <v>186</v>
      </c>
      <c r="AD27" s="667"/>
      <c r="AE27" s="667"/>
      <c r="AF27" s="667"/>
      <c r="AG27" s="667"/>
      <c r="AH27" s="116"/>
      <c r="AI27" s="116"/>
      <c r="AJ27" s="667" t="s">
        <v>21</v>
      </c>
      <c r="AK27" s="667"/>
      <c r="AL27" s="667"/>
      <c r="AM27" s="667"/>
      <c r="AN27" s="667"/>
      <c r="AO27" s="667" t="s">
        <v>183</v>
      </c>
      <c r="AP27" s="667"/>
      <c r="AQ27" s="667"/>
      <c r="AR27" s="667" t="s">
        <v>7</v>
      </c>
      <c r="AS27" s="667"/>
      <c r="AT27" s="667"/>
      <c r="AU27" s="667" t="s">
        <v>113</v>
      </c>
      <c r="AV27" s="667"/>
      <c r="AW27" s="667"/>
      <c r="AZ27" s="117"/>
    </row>
    <row r="28" spans="2:53" ht="18.2" customHeight="1" x14ac:dyDescent="0.4">
      <c r="B28" s="655"/>
      <c r="C28" s="655"/>
      <c r="D28" s="655"/>
      <c r="E28" s="655"/>
      <c r="F28" s="655"/>
      <c r="G28" s="732"/>
      <c r="H28" s="732"/>
      <c r="I28" s="732"/>
      <c r="J28" s="730"/>
      <c r="K28" s="730"/>
      <c r="L28" s="730"/>
      <c r="M28" s="730"/>
      <c r="N28" s="686"/>
      <c r="O28" s="686"/>
      <c r="P28" s="686"/>
      <c r="Q28" s="686"/>
      <c r="R28" s="686"/>
      <c r="S28" s="686"/>
      <c r="T28" s="686"/>
      <c r="U28" s="686"/>
      <c r="V28" s="686"/>
      <c r="W28" s="686"/>
      <c r="X28" s="731">
        <f>N28+S28</f>
        <v>0</v>
      </c>
      <c r="Y28" s="731"/>
      <c r="Z28" s="731"/>
      <c r="AA28" s="731"/>
      <c r="AB28" s="731"/>
      <c r="AC28" s="686"/>
      <c r="AD28" s="686"/>
      <c r="AE28" s="686"/>
      <c r="AF28" s="686"/>
      <c r="AG28" s="686"/>
      <c r="AH28" s="116"/>
      <c r="AI28" s="116"/>
      <c r="AJ28" s="655"/>
      <c r="AK28" s="655"/>
      <c r="AL28" s="655"/>
      <c r="AM28" s="655"/>
      <c r="AN28" s="655"/>
      <c r="AO28" s="732"/>
      <c r="AP28" s="732"/>
      <c r="AQ28" s="732"/>
      <c r="AR28" s="733" t="s">
        <v>213</v>
      </c>
      <c r="AS28" s="733"/>
      <c r="AT28" s="733"/>
      <c r="AU28" s="730"/>
      <c r="AV28" s="730"/>
      <c r="AW28" s="730"/>
      <c r="AX28" s="118">
        <f>IF(AJ28="",0,(IF(OR(AR28="妻",AR28="夫"),860000,500000)))</f>
        <v>0</v>
      </c>
      <c r="AY28" s="278">
        <f>IF(AA67&gt;0,ROUNDDOWN(AA67/(COUNTA(AJ28:AJ30)+1),0),0)</f>
        <v>0</v>
      </c>
      <c r="AZ28" s="105">
        <f>IF(AX28&lt;AY28,AX28,AY28)</f>
        <v>0</v>
      </c>
      <c r="BA28" s="105"/>
    </row>
    <row r="29" spans="2:53" ht="18.2" customHeight="1" x14ac:dyDescent="0.4">
      <c r="B29" s="655"/>
      <c r="C29" s="655"/>
      <c r="D29" s="655"/>
      <c r="E29" s="655"/>
      <c r="F29" s="655"/>
      <c r="G29" s="732"/>
      <c r="H29" s="732"/>
      <c r="I29" s="732"/>
      <c r="J29" s="730"/>
      <c r="K29" s="730"/>
      <c r="L29" s="730"/>
      <c r="M29" s="730"/>
      <c r="N29" s="686"/>
      <c r="O29" s="686"/>
      <c r="P29" s="686"/>
      <c r="Q29" s="686"/>
      <c r="R29" s="686"/>
      <c r="S29" s="686"/>
      <c r="T29" s="686"/>
      <c r="U29" s="686"/>
      <c r="V29" s="686"/>
      <c r="W29" s="686"/>
      <c r="X29" s="731">
        <f t="shared" ref="X29:X31" si="6">N29+S29</f>
        <v>0</v>
      </c>
      <c r="Y29" s="731"/>
      <c r="Z29" s="731"/>
      <c r="AA29" s="731"/>
      <c r="AB29" s="731"/>
      <c r="AC29" s="686"/>
      <c r="AD29" s="686"/>
      <c r="AE29" s="686"/>
      <c r="AF29" s="686"/>
      <c r="AG29" s="686"/>
      <c r="AH29" s="21"/>
      <c r="AI29" s="21"/>
      <c r="AJ29" s="655"/>
      <c r="AK29" s="655"/>
      <c r="AL29" s="655"/>
      <c r="AM29" s="655"/>
      <c r="AN29" s="655"/>
      <c r="AO29" s="732"/>
      <c r="AP29" s="732"/>
      <c r="AQ29" s="732"/>
      <c r="AR29" s="733" t="s">
        <v>213</v>
      </c>
      <c r="AS29" s="733"/>
      <c r="AT29" s="733"/>
      <c r="AU29" s="730"/>
      <c r="AV29" s="730"/>
      <c r="AW29" s="730"/>
      <c r="AX29" s="118">
        <f t="shared" ref="AX29:AX30" si="7">IF(AJ29="",0,(IF(OR(AR29="妻",AR29="夫"),860000,500000)))</f>
        <v>0</v>
      </c>
      <c r="AY29" s="100">
        <f>IF(AA67&gt;0,ROUNDDOWN(AA67/(COUNTA(AJ28:AJ30)+1),0),0)</f>
        <v>0</v>
      </c>
      <c r="AZ29" s="105">
        <f t="shared" ref="AZ29:AZ30" si="8">IF(AX29&lt;AY29,AX29,AY29)</f>
        <v>0</v>
      </c>
      <c r="BA29" s="105"/>
    </row>
    <row r="30" spans="2:53" ht="18.2" customHeight="1" x14ac:dyDescent="0.4">
      <c r="B30" s="655"/>
      <c r="C30" s="655"/>
      <c r="D30" s="655"/>
      <c r="E30" s="655"/>
      <c r="F30" s="655"/>
      <c r="G30" s="732"/>
      <c r="H30" s="732"/>
      <c r="I30" s="732"/>
      <c r="J30" s="730"/>
      <c r="K30" s="730"/>
      <c r="L30" s="730"/>
      <c r="M30" s="730"/>
      <c r="N30" s="686"/>
      <c r="O30" s="686"/>
      <c r="P30" s="686"/>
      <c r="Q30" s="686"/>
      <c r="R30" s="686"/>
      <c r="S30" s="686"/>
      <c r="T30" s="686"/>
      <c r="U30" s="686"/>
      <c r="V30" s="686"/>
      <c r="W30" s="686"/>
      <c r="X30" s="731">
        <f t="shared" si="6"/>
        <v>0</v>
      </c>
      <c r="Y30" s="731"/>
      <c r="Z30" s="731"/>
      <c r="AA30" s="731"/>
      <c r="AB30" s="731"/>
      <c r="AC30" s="686"/>
      <c r="AD30" s="686"/>
      <c r="AE30" s="686"/>
      <c r="AF30" s="686"/>
      <c r="AG30" s="686"/>
      <c r="AH30" s="21"/>
      <c r="AI30" s="21"/>
      <c r="AJ30" s="655"/>
      <c r="AK30" s="655"/>
      <c r="AL30" s="655"/>
      <c r="AM30" s="655"/>
      <c r="AN30" s="655"/>
      <c r="AO30" s="732"/>
      <c r="AP30" s="732"/>
      <c r="AQ30" s="732"/>
      <c r="AR30" s="733" t="s">
        <v>213</v>
      </c>
      <c r="AS30" s="733"/>
      <c r="AT30" s="733"/>
      <c r="AU30" s="730"/>
      <c r="AV30" s="730"/>
      <c r="AW30" s="730"/>
      <c r="AX30" s="118">
        <f t="shared" si="7"/>
        <v>0</v>
      </c>
      <c r="AY30" s="100">
        <f>IF(AA67&gt;0,ROUNDDOWN(AA67/(COUNTA(AJ28:AJ30)+1),0),0)</f>
        <v>0</v>
      </c>
      <c r="AZ30" s="105">
        <f t="shared" si="8"/>
        <v>0</v>
      </c>
      <c r="BA30" s="105"/>
    </row>
    <row r="31" spans="2:53" ht="18.2" customHeight="1" x14ac:dyDescent="0.4">
      <c r="B31" s="650" t="s">
        <v>36</v>
      </c>
      <c r="C31" s="650"/>
      <c r="D31" s="650"/>
      <c r="E31" s="650"/>
      <c r="F31" s="650"/>
      <c r="G31" s="119"/>
      <c r="H31" s="728" t="s">
        <v>190</v>
      </c>
      <c r="I31" s="729"/>
      <c r="J31" s="730"/>
      <c r="K31" s="730"/>
      <c r="L31" s="730"/>
      <c r="M31" s="730"/>
      <c r="N31" s="686"/>
      <c r="O31" s="686"/>
      <c r="P31" s="686"/>
      <c r="Q31" s="686"/>
      <c r="R31" s="686"/>
      <c r="S31" s="686"/>
      <c r="T31" s="686"/>
      <c r="U31" s="686"/>
      <c r="V31" s="686"/>
      <c r="W31" s="686"/>
      <c r="X31" s="731">
        <f t="shared" si="6"/>
        <v>0</v>
      </c>
      <c r="Y31" s="731"/>
      <c r="Z31" s="731"/>
      <c r="AA31" s="731"/>
      <c r="AB31" s="731"/>
      <c r="AC31" s="686"/>
      <c r="AD31" s="686"/>
      <c r="AE31" s="686"/>
      <c r="AF31" s="686"/>
      <c r="AG31" s="686"/>
      <c r="AH31" s="21"/>
      <c r="AI31" s="21"/>
      <c r="AJ31" s="21"/>
      <c r="AK31" s="21"/>
      <c r="AL31" s="21"/>
      <c r="AM31" s="21"/>
      <c r="AN31" s="21"/>
      <c r="AO31" s="21"/>
      <c r="AP31" s="21"/>
      <c r="AQ31" s="21"/>
      <c r="AR31" s="21"/>
      <c r="AS31" s="21"/>
      <c r="AT31" s="21"/>
      <c r="AU31" s="21"/>
      <c r="AV31" s="21"/>
      <c r="AW31" s="21"/>
      <c r="AZ31" s="105"/>
      <c r="BA31" s="105"/>
    </row>
    <row r="32" spans="2:53" s="21" customFormat="1" ht="18.2" customHeight="1" x14ac:dyDescent="0.4">
      <c r="B32" s="723" t="s">
        <v>55</v>
      </c>
      <c r="C32" s="724"/>
      <c r="D32" s="724"/>
      <c r="E32" s="724"/>
      <c r="F32" s="724"/>
      <c r="G32" s="724"/>
      <c r="H32" s="724"/>
      <c r="I32" s="724"/>
      <c r="J32" s="724"/>
      <c r="K32" s="724"/>
      <c r="L32" s="724"/>
      <c r="M32" s="725"/>
      <c r="N32" s="726">
        <f>SUM(N28:R31)</f>
        <v>0</v>
      </c>
      <c r="O32" s="727"/>
      <c r="P32" s="727"/>
      <c r="Q32" s="727"/>
      <c r="R32" s="727"/>
      <c r="S32" s="726">
        <f t="shared" ref="S32" si="9">SUM(S28:W31)</f>
        <v>0</v>
      </c>
      <c r="T32" s="727"/>
      <c r="U32" s="727"/>
      <c r="V32" s="727"/>
      <c r="W32" s="727"/>
      <c r="X32" s="726">
        <f t="shared" ref="X32" si="10">SUM(X28:AB31)</f>
        <v>0</v>
      </c>
      <c r="Y32" s="727"/>
      <c r="Z32" s="727"/>
      <c r="AA32" s="727"/>
      <c r="AB32" s="727"/>
      <c r="AC32" s="726">
        <f t="shared" ref="AC32" si="11">SUM(AC28:AG31)</f>
        <v>0</v>
      </c>
      <c r="AD32" s="727"/>
      <c r="AE32" s="727"/>
      <c r="AF32" s="727"/>
      <c r="AG32" s="727"/>
      <c r="AZ32" s="105"/>
      <c r="BA32" s="105"/>
    </row>
    <row r="33" spans="2:69" s="21" customFormat="1" ht="18.2" customHeight="1" x14ac:dyDescent="0.4">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row>
    <row r="34" spans="2:69" s="21" customFormat="1" ht="18.2" customHeight="1" x14ac:dyDescent="0.4">
      <c r="B34" s="21" t="s">
        <v>191</v>
      </c>
    </row>
    <row r="35" spans="2:69" s="21" customFormat="1" ht="18.2" customHeight="1" x14ac:dyDescent="0.4">
      <c r="B35" s="716" t="s">
        <v>192</v>
      </c>
      <c r="C35" s="716"/>
      <c r="D35" s="716"/>
      <c r="E35" s="716"/>
      <c r="F35" s="713" t="s">
        <v>193</v>
      </c>
      <c r="G35" s="713"/>
      <c r="H35" s="717" t="s">
        <v>194</v>
      </c>
      <c r="I35" s="718"/>
      <c r="J35" s="719"/>
      <c r="K35" s="121"/>
      <c r="L35" s="707" t="s">
        <v>195</v>
      </c>
      <c r="M35" s="707"/>
      <c r="N35" s="707"/>
      <c r="O35" s="707"/>
      <c r="P35" s="715" t="s">
        <v>196</v>
      </c>
      <c r="Q35" s="715"/>
      <c r="R35" s="715"/>
      <c r="S35" s="715"/>
      <c r="T35" s="715" t="s">
        <v>197</v>
      </c>
      <c r="U35" s="707"/>
      <c r="V35" s="713" t="s">
        <v>198</v>
      </c>
      <c r="W35" s="713"/>
      <c r="X35" s="707" t="s">
        <v>199</v>
      </c>
      <c r="Y35" s="707"/>
      <c r="Z35" s="714" t="s">
        <v>200</v>
      </c>
      <c r="AA35" s="714"/>
      <c r="AB35" s="714"/>
      <c r="AC35" s="714"/>
      <c r="AD35" s="707" t="s">
        <v>201</v>
      </c>
      <c r="AE35" s="707"/>
      <c r="AF35" s="707"/>
      <c r="AG35" s="707"/>
      <c r="AH35" s="707" t="s">
        <v>202</v>
      </c>
      <c r="AI35" s="707"/>
      <c r="AJ35" s="707"/>
      <c r="AK35" s="707"/>
      <c r="AL35" s="715" t="s">
        <v>189</v>
      </c>
      <c r="AM35" s="707"/>
      <c r="AN35" s="707" t="s">
        <v>203</v>
      </c>
      <c r="AO35" s="707"/>
      <c r="AP35" s="707"/>
      <c r="AQ35" s="707"/>
      <c r="AR35" s="707" t="s">
        <v>204</v>
      </c>
      <c r="AS35" s="707"/>
      <c r="AT35" s="707"/>
      <c r="AU35" s="707"/>
      <c r="AV35" s="122"/>
      <c r="AW35" s="122"/>
      <c r="AX35" s="122"/>
      <c r="AY35" s="122"/>
      <c r="AZ35" s="122"/>
      <c r="BA35" s="122"/>
      <c r="BB35" s="122"/>
      <c r="BC35" s="122"/>
      <c r="BD35" s="122"/>
      <c r="BE35" s="122"/>
      <c r="BF35" s="122"/>
      <c r="BG35" s="122"/>
      <c r="BH35" s="122"/>
      <c r="BI35" s="122"/>
      <c r="BJ35" s="122"/>
      <c r="BK35" s="122"/>
      <c r="BP35" s="106"/>
      <c r="BQ35" s="106"/>
    </row>
    <row r="36" spans="2:69" s="101" customFormat="1" ht="18.2" customHeight="1" x14ac:dyDescent="0.4">
      <c r="B36" s="716"/>
      <c r="C36" s="716"/>
      <c r="D36" s="716"/>
      <c r="E36" s="716"/>
      <c r="F36" s="713"/>
      <c r="G36" s="713"/>
      <c r="H36" s="720"/>
      <c r="I36" s="721"/>
      <c r="J36" s="722"/>
      <c r="K36" s="123"/>
      <c r="L36" s="707"/>
      <c r="M36" s="707"/>
      <c r="N36" s="707"/>
      <c r="O36" s="707"/>
      <c r="P36" s="715"/>
      <c r="Q36" s="715"/>
      <c r="R36" s="715"/>
      <c r="S36" s="715"/>
      <c r="T36" s="707"/>
      <c r="U36" s="707"/>
      <c r="V36" s="713"/>
      <c r="W36" s="713"/>
      <c r="X36" s="707"/>
      <c r="Y36" s="707"/>
      <c r="Z36" s="714"/>
      <c r="AA36" s="714"/>
      <c r="AB36" s="714"/>
      <c r="AC36" s="714"/>
      <c r="AD36" s="707"/>
      <c r="AE36" s="707"/>
      <c r="AF36" s="707"/>
      <c r="AG36" s="707"/>
      <c r="AH36" s="707"/>
      <c r="AI36" s="707"/>
      <c r="AJ36" s="707"/>
      <c r="AK36" s="707"/>
      <c r="AL36" s="707"/>
      <c r="AM36" s="707"/>
      <c r="AN36" s="707"/>
      <c r="AO36" s="707"/>
      <c r="AP36" s="707"/>
      <c r="AQ36" s="707"/>
      <c r="AR36" s="707"/>
      <c r="AS36" s="707"/>
      <c r="AT36" s="707"/>
      <c r="AU36" s="707"/>
      <c r="AV36" s="122"/>
      <c r="AW36" s="122"/>
      <c r="AX36" s="122"/>
      <c r="AY36" s="122"/>
      <c r="AZ36" s="122"/>
      <c r="BA36" s="122"/>
      <c r="BB36" s="122"/>
      <c r="BC36" s="122"/>
      <c r="BD36" s="122"/>
      <c r="BE36" s="122"/>
      <c r="BF36" s="122"/>
      <c r="BG36" s="122"/>
      <c r="BH36" s="122"/>
      <c r="BI36" s="122"/>
      <c r="BJ36" s="122"/>
      <c r="BK36" s="122"/>
      <c r="BL36" s="21"/>
    </row>
    <row r="37" spans="2:69" ht="18.2" customHeight="1" x14ac:dyDescent="0.4">
      <c r="B37" s="708" t="s">
        <v>399</v>
      </c>
      <c r="C37" s="709"/>
      <c r="D37" s="709"/>
      <c r="E37" s="710"/>
      <c r="F37" s="646">
        <v>1</v>
      </c>
      <c r="G37" s="648"/>
      <c r="H37" s="124" t="s">
        <v>206</v>
      </c>
      <c r="I37" s="125">
        <v>14</v>
      </c>
      <c r="J37" s="126">
        <v>9</v>
      </c>
      <c r="K37" s="127">
        <f>IF(H37="S",VLOOKUP(I37,年表!$E$3:$F$66,2,FALSE),IF(H37="H",VLOOKUP(I37,年表!$C$3:$D$33,2,FALSE),IF(H37="R",VLOOKUP(I37,年表!$A$3:$B$33,2,FALSE),"")))</f>
        <v>2002</v>
      </c>
      <c r="L37" s="674">
        <v>15000000</v>
      </c>
      <c r="M37" s="675"/>
      <c r="N37" s="675"/>
      <c r="O37" s="676"/>
      <c r="P37" s="674">
        <f>IF(L37="","",IF(T37="均等",減価償却!E23,IF(減価償却!B23="旧",減価償却!D23,減価償却!C23)))</f>
        <v>13500000</v>
      </c>
      <c r="Q37" s="675"/>
      <c r="R37" s="675"/>
      <c r="S37" s="676"/>
      <c r="T37" s="711" t="s">
        <v>207</v>
      </c>
      <c r="U37" s="712"/>
      <c r="V37" s="646">
        <v>22</v>
      </c>
      <c r="W37" s="648"/>
      <c r="X37" s="699">
        <f>IF(L37="","",IF(減価償却!B23="",VLOOKUP(V37,年表!$K$3:$M$42,2,FALSE),VLOOKUP(V37,年表!$K$3:$M$42,3,FALSE)))</f>
        <v>4.5999999999999999E-2</v>
      </c>
      <c r="Y37" s="700"/>
      <c r="Z37" s="701">
        <f>IF(L37="","",IF(K37=年表!U11,減価償却!F23,IF(T37="均等",減価償却!J23,減価償却!H23)))</f>
        <v>2373000</v>
      </c>
      <c r="AA37" s="702"/>
      <c r="AB37" s="702"/>
      <c r="AC37" s="702"/>
      <c r="AD37" s="701">
        <f>IF(L37="","",IF(Z37=L37,減価償却!K23,IF(T37="均等",減価償却!M23,IF(減価償却!N23=FALSE,減価償却!L23,減価償却!N23))))</f>
        <v>621000</v>
      </c>
      <c r="AE37" s="702"/>
      <c r="AF37" s="702"/>
      <c r="AG37" s="702"/>
      <c r="AH37" s="646"/>
      <c r="AI37" s="647"/>
      <c r="AJ37" s="647"/>
      <c r="AK37" s="648"/>
      <c r="AL37" s="705">
        <v>1</v>
      </c>
      <c r="AM37" s="706"/>
      <c r="AN37" s="674">
        <f>IF(L37="","",(AD37+AH37)*AL37)</f>
        <v>621000</v>
      </c>
      <c r="AO37" s="675"/>
      <c r="AP37" s="675"/>
      <c r="AQ37" s="676"/>
      <c r="AR37" s="674">
        <f>IF(L37="","",IF(減価償却!O23="最後",1,IF(Z37=L37,L37-AN37,Z37-AN37)))</f>
        <v>1752000</v>
      </c>
      <c r="AS37" s="675"/>
      <c r="AT37" s="675"/>
      <c r="AU37" s="676"/>
      <c r="AV37" s="128"/>
      <c r="AW37" s="128"/>
      <c r="AX37" s="128"/>
      <c r="AY37" s="128"/>
      <c r="AZ37" s="128"/>
      <c r="BA37" s="128"/>
      <c r="BB37" s="128"/>
      <c r="BC37" s="128"/>
      <c r="BD37" s="128"/>
      <c r="BE37" s="128"/>
      <c r="BF37" s="128"/>
      <c r="BG37" s="128"/>
      <c r="BH37" s="128"/>
      <c r="BI37" s="128"/>
      <c r="BJ37" s="128"/>
      <c r="BK37" s="128"/>
    </row>
    <row r="38" spans="2:69" ht="18.2" customHeight="1" x14ac:dyDescent="0.4">
      <c r="B38" s="694"/>
      <c r="C38" s="695"/>
      <c r="D38" s="695"/>
      <c r="E38" s="696"/>
      <c r="F38" s="694"/>
      <c r="G38" s="696"/>
      <c r="H38" s="129"/>
      <c r="I38" s="130"/>
      <c r="J38" s="131"/>
      <c r="K38" s="272" t="str">
        <f>IF(H38="S",VLOOKUP(I38,年表!$E$3:$F$66,2,FALSE),IF(H38="H",VLOOKUP(I38,年表!$C$3:$D$33,2,FALSE),IF(H38="R",VLOOKUP(I38,年表!$A$3:$B$33,2,FALSE),"")))</f>
        <v/>
      </c>
      <c r="L38" s="683"/>
      <c r="M38" s="684"/>
      <c r="N38" s="684"/>
      <c r="O38" s="685"/>
      <c r="P38" s="674" t="str">
        <f>IF(L38="","",IF(T38="均等",減価償却!E24,IF(減価償却!B24="旧",減価償却!D24,減価償却!C24)))</f>
        <v/>
      </c>
      <c r="Q38" s="675"/>
      <c r="R38" s="675"/>
      <c r="S38" s="676"/>
      <c r="T38" s="697" t="s">
        <v>207</v>
      </c>
      <c r="U38" s="698"/>
      <c r="V38" s="694"/>
      <c r="W38" s="696"/>
      <c r="X38" s="699" t="str">
        <f>IF(L38="","",IF(減価償却!B24="",VLOOKUP(V38,年表!$K$3:$M$42,2,FALSE),VLOOKUP(V38,年表!$K$3:$M$42,3,FALSE)))</f>
        <v/>
      </c>
      <c r="Y38" s="700"/>
      <c r="Z38" s="701" t="str">
        <f>IF(L38="","",IF(K38=年表!U11,減価償却!F24,IF(T38="均等",減価償却!J24,減価償却!H24)))</f>
        <v/>
      </c>
      <c r="AA38" s="702"/>
      <c r="AB38" s="702"/>
      <c r="AC38" s="702"/>
      <c r="AD38" s="701" t="str">
        <f>IF(L38="","",IF(Z38=L38,減価償却!K24,IF(T38="均等",減価償却!M24,IF(減価償却!N24=FALSE,減価償却!L24,減価償却!N24))))</f>
        <v/>
      </c>
      <c r="AE38" s="702"/>
      <c r="AF38" s="702"/>
      <c r="AG38" s="702"/>
      <c r="AH38" s="646"/>
      <c r="AI38" s="647"/>
      <c r="AJ38" s="647"/>
      <c r="AK38" s="648"/>
      <c r="AL38" s="703">
        <v>1</v>
      </c>
      <c r="AM38" s="704"/>
      <c r="AN38" s="674" t="str">
        <f t="shared" ref="AN38:AN44" si="12">IF(L38="","",(AD38+AH38)*AL38)</f>
        <v/>
      </c>
      <c r="AO38" s="675"/>
      <c r="AP38" s="675"/>
      <c r="AQ38" s="676"/>
      <c r="AR38" s="674" t="str">
        <f>IF(L38="","",IF(減価償却!O24="最後",1,IF(Z38=L38,L38-AN38,Z38-AN38)))</f>
        <v/>
      </c>
      <c r="AS38" s="675"/>
      <c r="AT38" s="675"/>
      <c r="AU38" s="676"/>
      <c r="AV38" s="128"/>
      <c r="AW38" s="128"/>
      <c r="AX38" s="128"/>
      <c r="AY38" s="128"/>
      <c r="AZ38" s="128"/>
      <c r="BA38" s="128"/>
      <c r="BB38" s="128"/>
      <c r="BC38" s="128"/>
      <c r="BD38" s="128"/>
      <c r="BE38" s="128"/>
      <c r="BF38" s="128"/>
      <c r="BG38" s="128"/>
      <c r="BH38" s="128"/>
      <c r="BI38" s="128"/>
      <c r="BJ38" s="128"/>
      <c r="BK38" s="128"/>
    </row>
    <row r="39" spans="2:69" ht="18.2" customHeight="1" x14ac:dyDescent="0.4">
      <c r="B39" s="694"/>
      <c r="C39" s="695"/>
      <c r="D39" s="695"/>
      <c r="E39" s="696"/>
      <c r="F39" s="694"/>
      <c r="G39" s="696"/>
      <c r="H39" s="129"/>
      <c r="I39" s="130"/>
      <c r="J39" s="131"/>
      <c r="K39" s="127" t="str">
        <f>IF(H39="S",VLOOKUP(I39,年表!$E$3:$F$66,2,FALSE),IF(H39="H",VLOOKUP(I39,年表!$C$3:$D$33,2,FALSE),IF(H39="R",VLOOKUP(I39,年表!$A$3:$B$33,2,FALSE),"")))</f>
        <v/>
      </c>
      <c r="L39" s="683"/>
      <c r="M39" s="684"/>
      <c r="N39" s="684"/>
      <c r="O39" s="685"/>
      <c r="P39" s="674" t="str">
        <f>IF(L39="","",IF(T39="均等",減価償却!E25,IF(減価償却!B25="旧",減価償却!D25,減価償却!C25)))</f>
        <v/>
      </c>
      <c r="Q39" s="675"/>
      <c r="R39" s="675"/>
      <c r="S39" s="676"/>
      <c r="T39" s="697" t="s">
        <v>207</v>
      </c>
      <c r="U39" s="698"/>
      <c r="V39" s="694"/>
      <c r="W39" s="696"/>
      <c r="X39" s="699" t="str">
        <f>IF(L39="","",IF(減価償却!B25="",VLOOKUP(V39,年表!$K$3:$M$42,2,FALSE),VLOOKUP(V39,年表!$K$3:$M$42,3,FALSE)))</f>
        <v/>
      </c>
      <c r="Y39" s="700"/>
      <c r="Z39" s="701" t="str">
        <f>IF(L39="","",IF(K39=年表!U11,減価償却!F25,IF(T39="均等",減価償却!J25,減価償却!H25)))</f>
        <v/>
      </c>
      <c r="AA39" s="702"/>
      <c r="AB39" s="702"/>
      <c r="AC39" s="702"/>
      <c r="AD39" s="701" t="str">
        <f>IF(L39="","",IF(Z39=L39,減価償却!K25,IF(T39="均等",減価償却!M25,IF(減価償却!N25=FALSE,減価償却!L25,減価償却!N25))))</f>
        <v/>
      </c>
      <c r="AE39" s="702"/>
      <c r="AF39" s="702"/>
      <c r="AG39" s="702"/>
      <c r="AH39" s="646"/>
      <c r="AI39" s="647"/>
      <c r="AJ39" s="647"/>
      <c r="AK39" s="648"/>
      <c r="AL39" s="703">
        <v>1</v>
      </c>
      <c r="AM39" s="704"/>
      <c r="AN39" s="674" t="str">
        <f t="shared" si="12"/>
        <v/>
      </c>
      <c r="AO39" s="675"/>
      <c r="AP39" s="675"/>
      <c r="AQ39" s="676"/>
      <c r="AR39" s="674" t="str">
        <f>IF(L39="","",IF(減価償却!O25="最後",1,IF(Z39=L39,L39-AN39,Z39-AN39)))</f>
        <v/>
      </c>
      <c r="AS39" s="675"/>
      <c r="AT39" s="675"/>
      <c r="AU39" s="676"/>
      <c r="AV39" s="128"/>
      <c r="AW39" s="128"/>
      <c r="AX39" s="128"/>
      <c r="AY39" s="128"/>
      <c r="AZ39" s="128"/>
      <c r="BA39" s="128"/>
      <c r="BB39" s="128"/>
      <c r="BC39" s="128"/>
      <c r="BD39" s="128"/>
      <c r="BE39" s="128"/>
      <c r="BF39" s="128"/>
      <c r="BG39" s="128"/>
      <c r="BH39" s="128"/>
      <c r="BI39" s="128"/>
      <c r="BJ39" s="128"/>
      <c r="BK39" s="128"/>
    </row>
    <row r="40" spans="2:69" ht="18.2" customHeight="1" x14ac:dyDescent="0.4">
      <c r="B40" s="694"/>
      <c r="C40" s="695"/>
      <c r="D40" s="695"/>
      <c r="E40" s="696"/>
      <c r="F40" s="694"/>
      <c r="G40" s="696"/>
      <c r="H40" s="129"/>
      <c r="I40" s="130"/>
      <c r="J40" s="131"/>
      <c r="K40" s="127" t="str">
        <f>IF(H40="S",VLOOKUP(I40,年表!$E$3:$F$66,2,FALSE),IF(H40="H",VLOOKUP(I40,年表!$C$3:$D$33,2,FALSE),IF(H40="R",VLOOKUP(I40,年表!$A$3:$B$33,2,FALSE),"")))</f>
        <v/>
      </c>
      <c r="L40" s="683"/>
      <c r="M40" s="684"/>
      <c r="N40" s="684"/>
      <c r="O40" s="685"/>
      <c r="P40" s="674" t="str">
        <f>IF(L40="","",IF(T40="均等",減価償却!E26,IF(減価償却!B26="旧",減価償却!D26,減価償却!C26)))</f>
        <v/>
      </c>
      <c r="Q40" s="675"/>
      <c r="R40" s="675"/>
      <c r="S40" s="676"/>
      <c r="T40" s="697" t="s">
        <v>207</v>
      </c>
      <c r="U40" s="698"/>
      <c r="V40" s="694"/>
      <c r="W40" s="696"/>
      <c r="X40" s="699" t="str">
        <f>IF(L40="","",IF(減価償却!B26="",VLOOKUP(V40,年表!$K$3:$M$42,2,FALSE),VLOOKUP(V40,年表!$K$3:$M$42,3,FALSE)))</f>
        <v/>
      </c>
      <c r="Y40" s="700"/>
      <c r="Z40" s="701" t="str">
        <f>IF(L40="","",IF(K40=年表!U11,減価償却!F26,IF(T40="均等",減価償却!J26,減価償却!H26)))</f>
        <v/>
      </c>
      <c r="AA40" s="702"/>
      <c r="AB40" s="702"/>
      <c r="AC40" s="702"/>
      <c r="AD40" s="701" t="str">
        <f>IF(L40="","",IF(Z40=L40,減価償却!K26,IF(T40="均等",減価償却!M26,IF(減価償却!N26=FALSE,減価償却!L26,減価償却!N26))))</f>
        <v/>
      </c>
      <c r="AE40" s="702"/>
      <c r="AF40" s="702"/>
      <c r="AG40" s="702"/>
      <c r="AH40" s="646"/>
      <c r="AI40" s="647"/>
      <c r="AJ40" s="647"/>
      <c r="AK40" s="648"/>
      <c r="AL40" s="703">
        <v>1</v>
      </c>
      <c r="AM40" s="704"/>
      <c r="AN40" s="674" t="str">
        <f t="shared" si="12"/>
        <v/>
      </c>
      <c r="AO40" s="675"/>
      <c r="AP40" s="675"/>
      <c r="AQ40" s="676"/>
      <c r="AR40" s="674" t="str">
        <f>IF(L40="","",IF(減価償却!O26="最後",1,IF(Z40=L40,L40-AN40,Z40-AN40)))</f>
        <v/>
      </c>
      <c r="AS40" s="675"/>
      <c r="AT40" s="675"/>
      <c r="AU40" s="676"/>
      <c r="AV40" s="128"/>
      <c r="AW40" s="128"/>
      <c r="AX40" s="128"/>
      <c r="AY40" s="128"/>
      <c r="AZ40" s="128"/>
      <c r="BA40" s="128"/>
      <c r="BB40" s="128"/>
      <c r="BC40" s="128"/>
      <c r="BD40" s="128"/>
      <c r="BE40" s="128"/>
      <c r="BF40" s="128"/>
      <c r="BG40" s="128"/>
      <c r="BH40" s="128"/>
      <c r="BI40" s="128"/>
      <c r="BJ40" s="128"/>
      <c r="BK40" s="128"/>
    </row>
    <row r="41" spans="2:69" ht="18.2" customHeight="1" x14ac:dyDescent="0.4">
      <c r="B41" s="694"/>
      <c r="C41" s="695"/>
      <c r="D41" s="695"/>
      <c r="E41" s="696"/>
      <c r="F41" s="694"/>
      <c r="G41" s="696"/>
      <c r="H41" s="129"/>
      <c r="I41" s="130"/>
      <c r="J41" s="131"/>
      <c r="K41" s="127" t="str">
        <f>IF(H41="S",VLOOKUP(I41,年表!$E$3:$F$66,2,FALSE),IF(H41="H",VLOOKUP(I41,年表!$C$3:$D$33,2,FALSE),IF(H41="R",VLOOKUP(I41,年表!$A$3:$B$33,2,FALSE),"")))</f>
        <v/>
      </c>
      <c r="L41" s="683"/>
      <c r="M41" s="684"/>
      <c r="N41" s="684"/>
      <c r="O41" s="685"/>
      <c r="P41" s="674" t="str">
        <f>IF(L41="","",IF(T41="均等",減価償却!E27,IF(減価償却!B27="旧",減価償却!D27,減価償却!C27)))</f>
        <v/>
      </c>
      <c r="Q41" s="675"/>
      <c r="R41" s="675"/>
      <c r="S41" s="676"/>
      <c r="T41" s="697" t="s">
        <v>207</v>
      </c>
      <c r="U41" s="698"/>
      <c r="V41" s="694"/>
      <c r="W41" s="696"/>
      <c r="X41" s="699" t="str">
        <f>IF(L41="","",IF(減価償却!B27="",VLOOKUP(V41,年表!$K$3:$M$42,2,FALSE),VLOOKUP(V41,年表!$K$3:$M$42,3,FALSE)))</f>
        <v/>
      </c>
      <c r="Y41" s="700"/>
      <c r="Z41" s="701" t="str">
        <f>IF(L41="","",IF(K41=年表!U11,減価償却!F27,IF(T41="均等",減価償却!J27,減価償却!H27)))</f>
        <v/>
      </c>
      <c r="AA41" s="702"/>
      <c r="AB41" s="702"/>
      <c r="AC41" s="702"/>
      <c r="AD41" s="701" t="str">
        <f>IF(L41="","",IF(Z41=L41,減価償却!K27,IF(T41="均等",減価償却!M27,IF(減価償却!N27=FALSE,減価償却!L27,減価償却!N27))))</f>
        <v/>
      </c>
      <c r="AE41" s="702"/>
      <c r="AF41" s="702"/>
      <c r="AG41" s="702"/>
      <c r="AH41" s="646"/>
      <c r="AI41" s="647"/>
      <c r="AJ41" s="647"/>
      <c r="AK41" s="648"/>
      <c r="AL41" s="703">
        <v>1</v>
      </c>
      <c r="AM41" s="704"/>
      <c r="AN41" s="674" t="str">
        <f t="shared" si="12"/>
        <v/>
      </c>
      <c r="AO41" s="675"/>
      <c r="AP41" s="675"/>
      <c r="AQ41" s="676"/>
      <c r="AR41" s="674" t="str">
        <f>IF(L41="","",IF(減価償却!O27="最後",1,IF(Z41=L41,L41-AN41,Z41-AN41)))</f>
        <v/>
      </c>
      <c r="AS41" s="675"/>
      <c r="AT41" s="675"/>
      <c r="AU41" s="676"/>
      <c r="AV41" s="128"/>
      <c r="AW41" s="128"/>
      <c r="AX41" s="128"/>
      <c r="AY41" s="128"/>
      <c r="AZ41" s="128"/>
      <c r="BA41" s="128"/>
      <c r="BB41" s="128"/>
      <c r="BC41" s="128"/>
      <c r="BD41" s="128"/>
      <c r="BE41" s="128"/>
      <c r="BF41" s="128"/>
      <c r="BG41" s="128"/>
      <c r="BH41" s="128"/>
      <c r="BI41" s="128"/>
      <c r="BJ41" s="128"/>
      <c r="BK41" s="128"/>
    </row>
    <row r="42" spans="2:69" ht="18.2" customHeight="1" x14ac:dyDescent="0.4">
      <c r="B42" s="694"/>
      <c r="C42" s="695"/>
      <c r="D42" s="695"/>
      <c r="E42" s="696"/>
      <c r="F42" s="694"/>
      <c r="G42" s="696"/>
      <c r="H42" s="129"/>
      <c r="I42" s="130"/>
      <c r="J42" s="131"/>
      <c r="K42" s="127" t="str">
        <f>IF(H42="S",VLOOKUP(I42,年表!$E$3:$F$66,2,FALSE),IF(H42="H",VLOOKUP(I42,年表!$C$3:$D$33,2,FALSE),IF(H42="R",VLOOKUP(I42,年表!$A$3:$B$33,2,FALSE),"")))</f>
        <v/>
      </c>
      <c r="L42" s="683"/>
      <c r="M42" s="684"/>
      <c r="N42" s="684"/>
      <c r="O42" s="685"/>
      <c r="P42" s="674" t="str">
        <f>IF(L42="","",IF(T42="均等",減価償却!E28,IF(減価償却!B28="旧",減価償却!D28,減価償却!C28)))</f>
        <v/>
      </c>
      <c r="Q42" s="675"/>
      <c r="R42" s="675"/>
      <c r="S42" s="676"/>
      <c r="T42" s="697" t="s">
        <v>207</v>
      </c>
      <c r="U42" s="698"/>
      <c r="V42" s="694"/>
      <c r="W42" s="696"/>
      <c r="X42" s="699" t="str">
        <f>IF(L42="","",IF(減価償却!B28="",VLOOKUP(V42,年表!$K$3:$M$42,2,FALSE),VLOOKUP(V42,年表!$K$3:$M$42,3,FALSE)))</f>
        <v/>
      </c>
      <c r="Y42" s="700"/>
      <c r="Z42" s="701" t="str">
        <f>IF(L42="","",IF(K42=年表!U11,減価償却!F28,IF(T42="均等",減価償却!J28,減価償却!H28)))</f>
        <v/>
      </c>
      <c r="AA42" s="702"/>
      <c r="AB42" s="702"/>
      <c r="AC42" s="702"/>
      <c r="AD42" s="701" t="str">
        <f>IF(L42="","",IF(Z42=L42,減価償却!K28,IF(T42="均等",減価償却!M28,IF(減価償却!N28=FALSE,減価償却!L28,減価償却!N28))))</f>
        <v/>
      </c>
      <c r="AE42" s="702"/>
      <c r="AF42" s="702"/>
      <c r="AG42" s="702"/>
      <c r="AH42" s="646"/>
      <c r="AI42" s="647"/>
      <c r="AJ42" s="647"/>
      <c r="AK42" s="648"/>
      <c r="AL42" s="703">
        <v>1</v>
      </c>
      <c r="AM42" s="704"/>
      <c r="AN42" s="674" t="str">
        <f t="shared" si="12"/>
        <v/>
      </c>
      <c r="AO42" s="675"/>
      <c r="AP42" s="675"/>
      <c r="AQ42" s="676"/>
      <c r="AR42" s="674" t="str">
        <f>IF(L42="","",IF(減価償却!O28="最後",1,IF(Z42=L42,L42-AN42,Z42-AN42)))</f>
        <v/>
      </c>
      <c r="AS42" s="675"/>
      <c r="AT42" s="675"/>
      <c r="AU42" s="676"/>
      <c r="AV42" s="128"/>
      <c r="AW42" s="128"/>
      <c r="AX42" s="128"/>
      <c r="AY42" s="128"/>
      <c r="AZ42" s="128"/>
      <c r="BA42" s="128"/>
      <c r="BB42" s="128"/>
      <c r="BC42" s="128"/>
      <c r="BD42" s="128"/>
      <c r="BE42" s="128"/>
      <c r="BF42" s="128"/>
      <c r="BG42" s="128"/>
      <c r="BH42" s="128"/>
      <c r="BI42" s="128"/>
      <c r="BJ42" s="128"/>
      <c r="BK42" s="128"/>
    </row>
    <row r="43" spans="2:69" ht="18.2" customHeight="1" x14ac:dyDescent="0.4">
      <c r="B43" s="694"/>
      <c r="C43" s="695"/>
      <c r="D43" s="695"/>
      <c r="E43" s="696"/>
      <c r="F43" s="694"/>
      <c r="G43" s="696"/>
      <c r="H43" s="129"/>
      <c r="I43" s="130"/>
      <c r="J43" s="131"/>
      <c r="K43" s="127" t="str">
        <f>IF(H43="S",VLOOKUP(I43,年表!$E$3:$F$66,2,FALSE),IF(H43="H",VLOOKUP(I43,年表!$C$3:$D$33,2,FALSE),IF(H43="R",VLOOKUP(I43,年表!$A$3:$B$33,2,FALSE),"")))</f>
        <v/>
      </c>
      <c r="L43" s="683"/>
      <c r="M43" s="684"/>
      <c r="N43" s="684"/>
      <c r="O43" s="685"/>
      <c r="P43" s="674" t="str">
        <f>IF(L43="","",IF(T43="均等",減価償却!E29,IF(減価償却!B29="旧",減価償却!D29,減価償却!C29)))</f>
        <v/>
      </c>
      <c r="Q43" s="675"/>
      <c r="R43" s="675"/>
      <c r="S43" s="676"/>
      <c r="T43" s="697" t="s">
        <v>207</v>
      </c>
      <c r="U43" s="698"/>
      <c r="V43" s="694"/>
      <c r="W43" s="696"/>
      <c r="X43" s="699" t="str">
        <f>IF(L43="","",IF(減価償却!B29="",VLOOKUP(V43,年表!$K$3:$M$42,2,FALSE),VLOOKUP(V43,年表!$K$3:$M$42,3,FALSE)))</f>
        <v/>
      </c>
      <c r="Y43" s="700"/>
      <c r="Z43" s="701" t="str">
        <f>IF(L43="","",IF(K43=年表!U11,減価償却!F29,IF(T43="均等",減価償却!J29,減価償却!H29)))</f>
        <v/>
      </c>
      <c r="AA43" s="702"/>
      <c r="AB43" s="702"/>
      <c r="AC43" s="702"/>
      <c r="AD43" s="701" t="str">
        <f>IF(L43="","",IF(Z43=L43,減価償却!K29,IF(T43="均等",減価償却!M29,IF(減価償却!N29=FALSE,減価償却!L29,減価償却!N29))))</f>
        <v/>
      </c>
      <c r="AE43" s="702"/>
      <c r="AF43" s="702"/>
      <c r="AG43" s="702"/>
      <c r="AH43" s="646"/>
      <c r="AI43" s="647"/>
      <c r="AJ43" s="647"/>
      <c r="AK43" s="648"/>
      <c r="AL43" s="703">
        <v>1</v>
      </c>
      <c r="AM43" s="704"/>
      <c r="AN43" s="674" t="str">
        <f t="shared" si="12"/>
        <v/>
      </c>
      <c r="AO43" s="675"/>
      <c r="AP43" s="675"/>
      <c r="AQ43" s="676"/>
      <c r="AR43" s="674" t="str">
        <f>IF(L43="","",IF(減価償却!O29="最後",1,IF(Z43=L43,L43-AN43,Z43-AN43)))</f>
        <v/>
      </c>
      <c r="AS43" s="675"/>
      <c r="AT43" s="675"/>
      <c r="AU43" s="676"/>
      <c r="AV43" s="128"/>
      <c r="AW43" s="128"/>
      <c r="AX43" s="128"/>
      <c r="AY43" s="128"/>
      <c r="AZ43" s="128"/>
      <c r="BA43" s="128"/>
      <c r="BB43" s="128"/>
      <c r="BC43" s="128"/>
      <c r="BD43" s="128"/>
      <c r="BE43" s="128"/>
      <c r="BF43" s="128"/>
      <c r="BG43" s="128"/>
      <c r="BH43" s="128"/>
      <c r="BI43" s="128"/>
      <c r="BJ43" s="128"/>
      <c r="BK43" s="128"/>
    </row>
    <row r="44" spans="2:69" ht="18.2" customHeight="1" x14ac:dyDescent="0.4">
      <c r="B44" s="694"/>
      <c r="C44" s="695"/>
      <c r="D44" s="695"/>
      <c r="E44" s="696"/>
      <c r="F44" s="694"/>
      <c r="G44" s="696"/>
      <c r="H44" s="129"/>
      <c r="I44" s="130"/>
      <c r="J44" s="131"/>
      <c r="K44" s="127" t="str">
        <f>IF(H44="S",VLOOKUP(I44,年表!$E$3:$F$66,2,FALSE),IF(H44="H",VLOOKUP(I44,年表!$C$3:$D$33,2,FALSE),IF(H44="R",VLOOKUP(I44,年表!$A$3:$B$33,2,FALSE),"")))</f>
        <v/>
      </c>
      <c r="L44" s="683"/>
      <c r="M44" s="684"/>
      <c r="N44" s="684"/>
      <c r="O44" s="685"/>
      <c r="P44" s="674" t="str">
        <f>IF(L44="","",IF(T44="均等",減価償却!E30,IF(減価償却!B30="旧",減価償却!D30,減価償却!C30)))</f>
        <v/>
      </c>
      <c r="Q44" s="675"/>
      <c r="R44" s="675"/>
      <c r="S44" s="676"/>
      <c r="T44" s="697" t="s">
        <v>207</v>
      </c>
      <c r="U44" s="698"/>
      <c r="V44" s="694"/>
      <c r="W44" s="696"/>
      <c r="X44" s="699" t="str">
        <f>IF(L44="","",IF(減価償却!B30="",VLOOKUP(V44,年表!$K$3:$M$42,2,FALSE),VLOOKUP(V44,年表!$K$3:$M$42,3,FALSE)))</f>
        <v/>
      </c>
      <c r="Y44" s="700"/>
      <c r="Z44" s="701" t="str">
        <f>IF(L44="","",IF(K44=年表!U11,減価償却!F30,IF(T44="均等",減価償却!J30,減価償却!H30)))</f>
        <v/>
      </c>
      <c r="AA44" s="702"/>
      <c r="AB44" s="702"/>
      <c r="AC44" s="702"/>
      <c r="AD44" s="701" t="str">
        <f>IF(L44="","",IF(Z44=L44,減価償却!K30,IF(T44="均等",減価償却!M30,IF(減価償却!N30=FALSE,減価償却!L30,減価償却!N30))))</f>
        <v/>
      </c>
      <c r="AE44" s="702"/>
      <c r="AF44" s="702"/>
      <c r="AG44" s="702"/>
      <c r="AH44" s="646"/>
      <c r="AI44" s="647"/>
      <c r="AJ44" s="647"/>
      <c r="AK44" s="648"/>
      <c r="AL44" s="703">
        <v>1</v>
      </c>
      <c r="AM44" s="704"/>
      <c r="AN44" s="674" t="str">
        <f t="shared" si="12"/>
        <v/>
      </c>
      <c r="AO44" s="675"/>
      <c r="AP44" s="675"/>
      <c r="AQ44" s="676"/>
      <c r="AR44" s="674" t="str">
        <f>IF(L44="","",IF(減価償却!O30="最後",1,IF(Z44=L44,L44-AN44,Z44-AN44)))</f>
        <v/>
      </c>
      <c r="AS44" s="675"/>
      <c r="AT44" s="675"/>
      <c r="AU44" s="676"/>
      <c r="AV44" s="128"/>
      <c r="AW44" s="128"/>
    </row>
    <row r="45" spans="2:69" s="21" customFormat="1" ht="18.2" customHeight="1" x14ac:dyDescent="0.4"/>
    <row r="46" spans="2:69" s="21" customFormat="1" ht="18.2" customHeight="1" x14ac:dyDescent="0.4">
      <c r="B46" s="21" t="s">
        <v>208</v>
      </c>
      <c r="AB46" s="21" t="s">
        <v>400</v>
      </c>
    </row>
    <row r="47" spans="2:69" s="21" customFormat="1" ht="18.2" customHeight="1" x14ac:dyDescent="0.4">
      <c r="B47" s="688" t="s">
        <v>187</v>
      </c>
      <c r="C47" s="689"/>
      <c r="D47" s="689"/>
      <c r="E47" s="689"/>
      <c r="F47" s="690"/>
      <c r="G47" s="688" t="s">
        <v>210</v>
      </c>
      <c r="H47" s="689"/>
      <c r="I47" s="689"/>
      <c r="J47" s="689"/>
      <c r="K47" s="689"/>
      <c r="L47" s="690"/>
      <c r="M47" s="688" t="s">
        <v>211</v>
      </c>
      <c r="N47" s="689"/>
      <c r="O47" s="689"/>
      <c r="P47" s="689"/>
      <c r="Q47" s="690"/>
      <c r="R47" s="688" t="s">
        <v>212</v>
      </c>
      <c r="S47" s="689"/>
      <c r="T47" s="689"/>
      <c r="U47" s="689"/>
      <c r="V47" s="690"/>
      <c r="W47" s="688" t="s">
        <v>189</v>
      </c>
      <c r="X47" s="689"/>
      <c r="Y47" s="690"/>
      <c r="Z47" s="101"/>
      <c r="AA47" s="101"/>
      <c r="AB47" s="688" t="s">
        <v>187</v>
      </c>
      <c r="AC47" s="689"/>
      <c r="AD47" s="689"/>
      <c r="AE47" s="689"/>
      <c r="AF47" s="690"/>
      <c r="AG47" s="691" t="s">
        <v>215</v>
      </c>
      <c r="AH47" s="692"/>
      <c r="AI47" s="692"/>
      <c r="AJ47" s="692"/>
      <c r="AK47" s="693"/>
      <c r="AL47" s="688" t="s">
        <v>216</v>
      </c>
      <c r="AM47" s="689"/>
      <c r="AN47" s="689"/>
      <c r="AO47" s="689"/>
      <c r="AP47" s="690"/>
      <c r="AQ47" s="688" t="s">
        <v>189</v>
      </c>
      <c r="AR47" s="689"/>
      <c r="AS47" s="690"/>
      <c r="AT47" s="195"/>
      <c r="AU47" s="195"/>
    </row>
    <row r="48" spans="2:69" ht="18.2" customHeight="1" x14ac:dyDescent="0.4">
      <c r="B48" s="694"/>
      <c r="C48" s="695"/>
      <c r="D48" s="695"/>
      <c r="E48" s="695"/>
      <c r="F48" s="696"/>
      <c r="G48" s="694"/>
      <c r="H48" s="695"/>
      <c r="I48" s="695"/>
      <c r="J48" s="695"/>
      <c r="K48" s="695"/>
      <c r="L48" s="696"/>
      <c r="M48" s="683"/>
      <c r="N48" s="684"/>
      <c r="O48" s="684"/>
      <c r="P48" s="684"/>
      <c r="Q48" s="685"/>
      <c r="R48" s="683"/>
      <c r="S48" s="684"/>
      <c r="T48" s="684"/>
      <c r="U48" s="684"/>
      <c r="V48" s="685"/>
      <c r="W48" s="671">
        <v>1</v>
      </c>
      <c r="X48" s="672"/>
      <c r="Y48" s="673"/>
      <c r="Z48" s="195">
        <f>(M48+R48)*W48</f>
        <v>0</v>
      </c>
      <c r="AA48" s="195"/>
      <c r="AB48" s="694"/>
      <c r="AC48" s="695"/>
      <c r="AD48" s="695"/>
      <c r="AE48" s="695"/>
      <c r="AF48" s="696"/>
      <c r="AG48" s="683"/>
      <c r="AH48" s="684"/>
      <c r="AI48" s="684"/>
      <c r="AJ48" s="684"/>
      <c r="AK48" s="685"/>
      <c r="AL48" s="683"/>
      <c r="AM48" s="684"/>
      <c r="AN48" s="684"/>
      <c r="AO48" s="684"/>
      <c r="AP48" s="685"/>
      <c r="AQ48" s="671">
        <v>1</v>
      </c>
      <c r="AR48" s="672"/>
      <c r="AS48" s="673"/>
      <c r="AT48" s="195">
        <f>AL48*AQ48</f>
        <v>0</v>
      </c>
      <c r="AU48" s="195"/>
      <c r="AV48" s="21"/>
      <c r="AW48" s="21"/>
    </row>
    <row r="49" spans="1:50" ht="18.2" customHeight="1" x14ac:dyDescent="0.4">
      <c r="B49" s="655"/>
      <c r="C49" s="655"/>
      <c r="D49" s="655"/>
      <c r="E49" s="655"/>
      <c r="F49" s="655"/>
      <c r="G49" s="655"/>
      <c r="H49" s="655"/>
      <c r="I49" s="655"/>
      <c r="J49" s="655"/>
      <c r="K49" s="655"/>
      <c r="L49" s="655"/>
      <c r="M49" s="686"/>
      <c r="N49" s="686"/>
      <c r="O49" s="686"/>
      <c r="P49" s="686"/>
      <c r="Q49" s="686"/>
      <c r="R49" s="686"/>
      <c r="S49" s="686"/>
      <c r="T49" s="686"/>
      <c r="U49" s="686"/>
      <c r="V49" s="686"/>
      <c r="W49" s="687">
        <v>1</v>
      </c>
      <c r="X49" s="687"/>
      <c r="Y49" s="687"/>
      <c r="Z49" s="195">
        <f>(M49+R49)*W49</f>
        <v>0</v>
      </c>
      <c r="AA49" s="195"/>
      <c r="AB49" s="655"/>
      <c r="AC49" s="655"/>
      <c r="AD49" s="655"/>
      <c r="AE49" s="655"/>
      <c r="AF49" s="655"/>
      <c r="AG49" s="683"/>
      <c r="AH49" s="684"/>
      <c r="AI49" s="684"/>
      <c r="AJ49" s="684"/>
      <c r="AK49" s="685"/>
      <c r="AL49" s="686"/>
      <c r="AM49" s="686"/>
      <c r="AN49" s="686"/>
      <c r="AO49" s="686"/>
      <c r="AP49" s="686"/>
      <c r="AQ49" s="687">
        <v>1</v>
      </c>
      <c r="AR49" s="687"/>
      <c r="AS49" s="687"/>
      <c r="AT49" s="195">
        <f>AL49*AQ49</f>
        <v>0</v>
      </c>
      <c r="AU49" s="195"/>
      <c r="AV49" s="21"/>
      <c r="AW49" s="21"/>
    </row>
    <row r="50" spans="1:50" s="21" customFormat="1" ht="18.2" customHeight="1" thickBot="1" x14ac:dyDescent="0.45"/>
    <row r="51" spans="1:50" s="21" customFormat="1" ht="33" customHeight="1" x14ac:dyDescent="0.4">
      <c r="A51" s="132"/>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4"/>
      <c r="AX51" s="134"/>
    </row>
    <row r="52" spans="1:50" s="21" customFormat="1" ht="33" customHeight="1" x14ac:dyDescent="0.4">
      <c r="A52" s="135"/>
      <c r="B52" s="668" t="str">
        <f>MID('１.始めに'!C14,8,4)</f>
        <v xml:space="preserve">令和５ </v>
      </c>
      <c r="C52" s="668"/>
      <c r="D52" s="668"/>
      <c r="E52" s="668"/>
      <c r="F52" s="668"/>
      <c r="G52" s="669" t="s">
        <v>401</v>
      </c>
      <c r="H52" s="669"/>
      <c r="I52" s="669"/>
      <c r="J52" s="669"/>
      <c r="K52" s="669"/>
      <c r="L52" s="669"/>
      <c r="M52" s="669"/>
      <c r="N52" s="669"/>
      <c r="O52" s="669"/>
      <c r="P52" s="669"/>
      <c r="Q52" s="669"/>
      <c r="R52" s="669"/>
      <c r="S52" s="669"/>
      <c r="T52" s="669"/>
      <c r="U52" s="669"/>
      <c r="V52" s="669"/>
      <c r="W52" s="669"/>
      <c r="X52" s="669"/>
      <c r="Y52" s="669"/>
      <c r="Z52" s="669"/>
      <c r="AA52" s="669"/>
      <c r="AB52" s="669"/>
      <c r="AC52" s="136"/>
      <c r="AD52" s="136"/>
      <c r="AE52" s="667" t="s">
        <v>119</v>
      </c>
      <c r="AF52" s="667"/>
      <c r="AG52" s="667"/>
      <c r="AH52" s="667"/>
      <c r="AI52" s="670" t="str">
        <f>'１.始めに'!C7&amp;""</f>
        <v/>
      </c>
      <c r="AJ52" s="670"/>
      <c r="AK52" s="670"/>
      <c r="AL52" s="670"/>
      <c r="AM52" s="670"/>
      <c r="AN52" s="670"/>
      <c r="AO52" s="670"/>
      <c r="AP52" s="670"/>
      <c r="AQ52" s="670"/>
      <c r="AR52" s="670"/>
      <c r="AS52" s="670"/>
      <c r="AT52" s="670"/>
      <c r="AU52" s="670"/>
      <c r="AV52" s="670"/>
      <c r="AW52" s="137"/>
      <c r="AX52" s="137"/>
    </row>
    <row r="53" spans="1:50" s="21" customFormat="1" ht="33" customHeight="1" x14ac:dyDescent="0.4">
      <c r="A53" s="135"/>
      <c r="B53" s="668"/>
      <c r="C53" s="668"/>
      <c r="D53" s="668"/>
      <c r="E53" s="668"/>
      <c r="F53" s="668"/>
      <c r="G53" s="669"/>
      <c r="H53" s="669"/>
      <c r="I53" s="669"/>
      <c r="J53" s="669"/>
      <c r="K53" s="669"/>
      <c r="L53" s="669"/>
      <c r="M53" s="669"/>
      <c r="N53" s="669"/>
      <c r="O53" s="669"/>
      <c r="P53" s="669"/>
      <c r="Q53" s="669"/>
      <c r="R53" s="669"/>
      <c r="S53" s="669"/>
      <c r="T53" s="669"/>
      <c r="U53" s="669"/>
      <c r="V53" s="669"/>
      <c r="W53" s="669"/>
      <c r="X53" s="669"/>
      <c r="Y53" s="669"/>
      <c r="Z53" s="669"/>
      <c r="AA53" s="669"/>
      <c r="AB53" s="669"/>
      <c r="AC53" s="136"/>
      <c r="AD53" s="136"/>
      <c r="AE53" s="667" t="s">
        <v>21</v>
      </c>
      <c r="AF53" s="667"/>
      <c r="AG53" s="667"/>
      <c r="AH53" s="667"/>
      <c r="AI53" s="670" t="str">
        <f>'１.始めに'!C4&amp;""</f>
        <v/>
      </c>
      <c r="AJ53" s="670"/>
      <c r="AK53" s="670"/>
      <c r="AL53" s="670"/>
      <c r="AM53" s="670"/>
      <c r="AN53" s="670"/>
      <c r="AO53" s="670"/>
      <c r="AP53" s="670"/>
      <c r="AQ53" s="670"/>
      <c r="AR53" s="670"/>
      <c r="AS53" s="670"/>
      <c r="AT53" s="670"/>
      <c r="AU53" s="670"/>
      <c r="AV53" s="670"/>
      <c r="AW53" s="137"/>
      <c r="AX53" s="137"/>
    </row>
    <row r="54" spans="1:50" s="21" customFormat="1" ht="33" customHeight="1" x14ac:dyDescent="0.4">
      <c r="A54" s="135"/>
      <c r="B54" s="668"/>
      <c r="C54" s="668"/>
      <c r="D54" s="668"/>
      <c r="E54" s="668"/>
      <c r="F54" s="668"/>
      <c r="G54" s="669"/>
      <c r="H54" s="669"/>
      <c r="I54" s="669"/>
      <c r="J54" s="669"/>
      <c r="K54" s="669"/>
      <c r="L54" s="669"/>
      <c r="M54" s="669"/>
      <c r="N54" s="669"/>
      <c r="O54" s="669"/>
      <c r="P54" s="669"/>
      <c r="Q54" s="669"/>
      <c r="R54" s="669"/>
      <c r="S54" s="669"/>
      <c r="T54" s="669"/>
      <c r="U54" s="669"/>
      <c r="V54" s="669"/>
      <c r="W54" s="669"/>
      <c r="X54" s="669"/>
      <c r="Y54" s="669"/>
      <c r="Z54" s="669"/>
      <c r="AA54" s="669"/>
      <c r="AB54" s="669"/>
      <c r="AC54" s="136"/>
      <c r="AD54" s="136"/>
      <c r="AE54" s="667" t="s">
        <v>218</v>
      </c>
      <c r="AF54" s="667"/>
      <c r="AG54" s="667"/>
      <c r="AH54" s="667"/>
      <c r="AI54" s="670" t="str">
        <f>'１.始めに'!C12&amp;""</f>
        <v/>
      </c>
      <c r="AJ54" s="670"/>
      <c r="AK54" s="670"/>
      <c r="AL54" s="670"/>
      <c r="AM54" s="670"/>
      <c r="AN54" s="667" t="s">
        <v>219</v>
      </c>
      <c r="AO54" s="667"/>
      <c r="AP54" s="667"/>
      <c r="AQ54" s="667"/>
      <c r="AR54" s="670" t="str">
        <f>'１.始めに'!C10&amp;""</f>
        <v/>
      </c>
      <c r="AS54" s="670"/>
      <c r="AT54" s="670"/>
      <c r="AU54" s="670"/>
      <c r="AV54" s="670"/>
      <c r="AW54" s="137"/>
      <c r="AX54" s="137"/>
    </row>
    <row r="55" spans="1:50" s="21" customFormat="1" ht="33" customHeight="1" x14ac:dyDescent="0.4">
      <c r="A55" s="135"/>
      <c r="B55" s="168"/>
      <c r="C55" s="168"/>
      <c r="D55" s="168"/>
      <c r="E55" s="168"/>
      <c r="F55" s="168"/>
      <c r="G55" s="169"/>
      <c r="H55" s="169"/>
      <c r="I55" s="169"/>
      <c r="J55" s="169"/>
      <c r="K55" s="169"/>
      <c r="L55" s="169"/>
      <c r="M55" s="169"/>
      <c r="N55" s="169"/>
      <c r="O55" s="169"/>
      <c r="P55" s="169"/>
      <c r="Q55" s="169"/>
      <c r="R55" s="169"/>
      <c r="S55" s="169"/>
      <c r="T55" s="169"/>
      <c r="U55" s="169"/>
      <c r="V55" s="169"/>
      <c r="W55" s="169"/>
      <c r="X55" s="169"/>
      <c r="Y55" s="169"/>
      <c r="Z55" s="169"/>
      <c r="AA55" s="169"/>
      <c r="AB55" s="169"/>
      <c r="AC55" s="136"/>
      <c r="AD55" s="136"/>
      <c r="AE55" s="677"/>
      <c r="AF55" s="678"/>
      <c r="AG55" s="678"/>
      <c r="AH55" s="679"/>
      <c r="AI55" s="680"/>
      <c r="AJ55" s="681"/>
      <c r="AK55" s="681"/>
      <c r="AL55" s="681"/>
      <c r="AM55" s="682"/>
      <c r="AN55" s="677"/>
      <c r="AO55" s="678"/>
      <c r="AP55" s="678"/>
      <c r="AQ55" s="679"/>
      <c r="AR55" s="680"/>
      <c r="AS55" s="681"/>
      <c r="AT55" s="681"/>
      <c r="AU55" s="681"/>
      <c r="AV55" s="682"/>
      <c r="AW55" s="137"/>
      <c r="AX55" s="137"/>
    </row>
    <row r="56" spans="1:50" s="21" customFormat="1" ht="33" customHeight="1" x14ac:dyDescent="0.4">
      <c r="A56" s="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7"/>
      <c r="AX56" s="137"/>
    </row>
    <row r="57" spans="1:50" s="21" customFormat="1" ht="33" customHeight="1" x14ac:dyDescent="0.4">
      <c r="A57" s="135"/>
      <c r="B57" s="667" t="s">
        <v>220</v>
      </c>
      <c r="C57" s="667"/>
      <c r="D57" s="667"/>
      <c r="E57" s="667"/>
      <c r="F57" s="667"/>
      <c r="G57" s="667"/>
      <c r="H57" s="667"/>
      <c r="I57" s="667"/>
      <c r="J57" s="667" t="s">
        <v>221</v>
      </c>
      <c r="K57" s="667"/>
      <c r="L57" s="667"/>
      <c r="M57" s="667"/>
      <c r="N57" s="667"/>
      <c r="O57" s="667"/>
      <c r="P57" s="667"/>
      <c r="Q57" s="138"/>
      <c r="R57" s="136"/>
      <c r="S57" s="667" t="s">
        <v>220</v>
      </c>
      <c r="T57" s="667"/>
      <c r="U57" s="667"/>
      <c r="V57" s="667"/>
      <c r="W57" s="667"/>
      <c r="X57" s="667"/>
      <c r="Y57" s="667"/>
      <c r="Z57" s="667"/>
      <c r="AA57" s="667" t="s">
        <v>221</v>
      </c>
      <c r="AB57" s="667"/>
      <c r="AC57" s="667"/>
      <c r="AD57" s="667"/>
      <c r="AE57" s="667"/>
      <c r="AF57" s="667"/>
      <c r="AG57" s="136"/>
      <c r="AH57" s="136"/>
      <c r="AI57" s="136"/>
      <c r="AJ57" s="136"/>
      <c r="AK57" s="136"/>
      <c r="AL57" s="136"/>
      <c r="AM57" s="136"/>
      <c r="AN57" s="136"/>
      <c r="AO57" s="136"/>
      <c r="AP57" s="136"/>
      <c r="AQ57" s="136"/>
      <c r="AR57" s="136"/>
      <c r="AS57" s="136"/>
      <c r="AT57" s="136"/>
      <c r="AU57" s="136"/>
      <c r="AV57" s="136"/>
      <c r="AW57" s="137"/>
      <c r="AX57" s="137"/>
    </row>
    <row r="58" spans="1:50" ht="33" customHeight="1" x14ac:dyDescent="0.4">
      <c r="A58" s="135"/>
      <c r="B58" s="666" t="s">
        <v>98</v>
      </c>
      <c r="C58" s="650" t="s">
        <v>385</v>
      </c>
      <c r="D58" s="650"/>
      <c r="E58" s="650"/>
      <c r="F58" s="650"/>
      <c r="G58" s="650"/>
      <c r="H58" s="650"/>
      <c r="I58" s="167" t="s">
        <v>402</v>
      </c>
      <c r="J58" s="649">
        <f>AE24</f>
        <v>0</v>
      </c>
      <c r="K58" s="649"/>
      <c r="L58" s="649"/>
      <c r="M58" s="649"/>
      <c r="N58" s="649"/>
      <c r="O58" s="649"/>
      <c r="P58" s="649"/>
      <c r="Q58" s="138"/>
      <c r="R58" s="136"/>
      <c r="S58" s="666" t="s">
        <v>224</v>
      </c>
      <c r="T58" s="666" t="s">
        <v>316</v>
      </c>
      <c r="U58" s="655"/>
      <c r="V58" s="655"/>
      <c r="W58" s="655"/>
      <c r="X58" s="655"/>
      <c r="Y58" s="655"/>
      <c r="Z58" s="167" t="s">
        <v>403</v>
      </c>
      <c r="AA58" s="649"/>
      <c r="AB58" s="649"/>
      <c r="AC58" s="649"/>
      <c r="AD58" s="649"/>
      <c r="AE58" s="649"/>
      <c r="AF58" s="649"/>
      <c r="AG58" s="136"/>
      <c r="AH58" s="136"/>
      <c r="AI58" s="136"/>
      <c r="AJ58" s="136"/>
      <c r="AK58" s="136"/>
      <c r="AL58" s="136"/>
      <c r="AM58" s="136"/>
      <c r="AN58" s="136"/>
      <c r="AO58" s="136"/>
      <c r="AP58" s="136"/>
      <c r="AQ58" s="136"/>
      <c r="AR58" s="136"/>
      <c r="AS58" s="136"/>
      <c r="AT58" s="136"/>
      <c r="AU58" s="136"/>
      <c r="AV58" s="136"/>
      <c r="AW58" s="137"/>
      <c r="AX58" s="137"/>
    </row>
    <row r="59" spans="1:50" ht="33" customHeight="1" x14ac:dyDescent="0.4">
      <c r="A59" s="135"/>
      <c r="B59" s="666"/>
      <c r="C59" s="652" t="s">
        <v>404</v>
      </c>
      <c r="D59" s="663" t="s">
        <v>405</v>
      </c>
      <c r="E59" s="664"/>
      <c r="F59" s="664"/>
      <c r="G59" s="664"/>
      <c r="H59" s="665"/>
      <c r="I59" s="167" t="s">
        <v>406</v>
      </c>
      <c r="J59" s="649">
        <f>AJ24</f>
        <v>0</v>
      </c>
      <c r="K59" s="649"/>
      <c r="L59" s="649"/>
      <c r="M59" s="649"/>
      <c r="N59" s="649"/>
      <c r="O59" s="649"/>
      <c r="P59" s="649"/>
      <c r="Q59" s="138"/>
      <c r="R59" s="136"/>
      <c r="S59" s="666"/>
      <c r="T59" s="666"/>
      <c r="U59" s="655"/>
      <c r="V59" s="655"/>
      <c r="W59" s="655"/>
      <c r="X59" s="655"/>
      <c r="Y59" s="655"/>
      <c r="Z59" s="167" t="s">
        <v>407</v>
      </c>
      <c r="AA59" s="649"/>
      <c r="AB59" s="649"/>
      <c r="AC59" s="649"/>
      <c r="AD59" s="649"/>
      <c r="AE59" s="649"/>
      <c r="AF59" s="649"/>
      <c r="AG59" s="136"/>
      <c r="AH59" s="136"/>
      <c r="AI59" s="136"/>
      <c r="AJ59" s="136"/>
      <c r="AK59" s="136"/>
      <c r="AL59" s="136"/>
      <c r="AM59" s="136"/>
      <c r="AN59" s="136"/>
      <c r="AO59" s="136"/>
      <c r="AP59" s="136"/>
      <c r="AQ59" s="136"/>
      <c r="AR59" s="136"/>
      <c r="AS59" s="136"/>
      <c r="AT59" s="136"/>
      <c r="AU59" s="136"/>
      <c r="AV59" s="136"/>
      <c r="AW59" s="137"/>
      <c r="AX59" s="137"/>
    </row>
    <row r="60" spans="1:50" ht="33" customHeight="1" x14ac:dyDescent="0.4">
      <c r="A60" s="135"/>
      <c r="B60" s="666"/>
      <c r="C60" s="653"/>
      <c r="D60" s="646" t="s">
        <v>408</v>
      </c>
      <c r="E60" s="647"/>
      <c r="F60" s="647"/>
      <c r="G60" s="647"/>
      <c r="H60" s="648"/>
      <c r="I60" s="167" t="s">
        <v>237</v>
      </c>
      <c r="J60" s="649">
        <f>AO24</f>
        <v>0</v>
      </c>
      <c r="K60" s="649"/>
      <c r="L60" s="649"/>
      <c r="M60" s="649"/>
      <c r="N60" s="649"/>
      <c r="O60" s="649"/>
      <c r="P60" s="649"/>
      <c r="Q60" s="138"/>
      <c r="R60" s="136"/>
      <c r="S60" s="666"/>
      <c r="T60" s="666"/>
      <c r="U60" s="655"/>
      <c r="V60" s="655"/>
      <c r="W60" s="655"/>
      <c r="X60" s="655"/>
      <c r="Y60" s="655"/>
      <c r="Z60" s="167" t="s">
        <v>409</v>
      </c>
      <c r="AA60" s="649"/>
      <c r="AB60" s="649"/>
      <c r="AC60" s="649"/>
      <c r="AD60" s="649"/>
      <c r="AE60" s="649"/>
      <c r="AF60" s="649"/>
      <c r="AG60" s="136"/>
      <c r="AH60" s="136"/>
      <c r="AI60" s="136"/>
      <c r="AJ60" s="136"/>
      <c r="AK60" s="136"/>
      <c r="AL60" s="136"/>
      <c r="AM60" s="136"/>
      <c r="AN60" s="136"/>
      <c r="AO60" s="136"/>
      <c r="AP60" s="136"/>
      <c r="AQ60" s="136"/>
      <c r="AR60" s="136"/>
      <c r="AS60" s="136"/>
      <c r="AT60" s="136"/>
      <c r="AU60" s="136"/>
      <c r="AV60" s="136"/>
      <c r="AW60" s="137"/>
      <c r="AX60" s="137"/>
    </row>
    <row r="61" spans="1:50" ht="33" customHeight="1" x14ac:dyDescent="0.4">
      <c r="A61" s="135"/>
      <c r="B61" s="666"/>
      <c r="C61" s="654"/>
      <c r="D61" s="646" t="s">
        <v>256</v>
      </c>
      <c r="E61" s="647"/>
      <c r="F61" s="647"/>
      <c r="G61" s="647"/>
      <c r="H61" s="648"/>
      <c r="I61" s="167" t="s">
        <v>410</v>
      </c>
      <c r="J61" s="651">
        <f>SUM(J59:P60)</f>
        <v>0</v>
      </c>
      <c r="K61" s="651"/>
      <c r="L61" s="651"/>
      <c r="M61" s="651"/>
      <c r="N61" s="651"/>
      <c r="O61" s="651"/>
      <c r="P61" s="651"/>
      <c r="Q61" s="138"/>
      <c r="R61" s="136"/>
      <c r="S61" s="666"/>
      <c r="T61" s="666"/>
      <c r="U61" s="655"/>
      <c r="V61" s="655"/>
      <c r="W61" s="655"/>
      <c r="X61" s="655"/>
      <c r="Y61" s="655"/>
      <c r="Z61" s="167" t="s">
        <v>411</v>
      </c>
      <c r="AA61" s="649"/>
      <c r="AB61" s="649"/>
      <c r="AC61" s="649"/>
      <c r="AD61" s="649"/>
      <c r="AE61" s="649"/>
      <c r="AF61" s="649"/>
      <c r="AG61" s="136"/>
      <c r="AH61" s="136"/>
      <c r="AI61" s="136"/>
      <c r="AJ61" s="136"/>
      <c r="AK61" s="136"/>
      <c r="AL61" s="136"/>
      <c r="AM61" s="136"/>
      <c r="AN61" s="136"/>
      <c r="AO61" s="136"/>
      <c r="AP61" s="136"/>
      <c r="AQ61" s="136"/>
      <c r="AR61" s="136"/>
      <c r="AS61" s="136"/>
      <c r="AT61" s="136"/>
      <c r="AU61" s="136"/>
      <c r="AV61" s="136"/>
      <c r="AW61" s="137"/>
      <c r="AX61" s="137"/>
    </row>
    <row r="62" spans="1:50" ht="33" customHeight="1" x14ac:dyDescent="0.4">
      <c r="A62" s="135"/>
      <c r="B62" s="650" t="s">
        <v>240</v>
      </c>
      <c r="C62" s="650"/>
      <c r="D62" s="650"/>
      <c r="E62" s="650"/>
      <c r="F62" s="650"/>
      <c r="G62" s="650"/>
      <c r="H62" s="650"/>
      <c r="I62" s="167" t="s">
        <v>412</v>
      </c>
      <c r="J62" s="651">
        <f>J58+J61</f>
        <v>0</v>
      </c>
      <c r="K62" s="651"/>
      <c r="L62" s="651"/>
      <c r="M62" s="651"/>
      <c r="N62" s="651"/>
      <c r="O62" s="651"/>
      <c r="P62" s="651"/>
      <c r="Q62" s="138"/>
      <c r="R62" s="136"/>
      <c r="S62" s="666"/>
      <c r="T62" s="666"/>
      <c r="U62" s="655"/>
      <c r="V62" s="655"/>
      <c r="W62" s="655"/>
      <c r="X62" s="655"/>
      <c r="Y62" s="655"/>
      <c r="Z62" s="139" t="s">
        <v>340</v>
      </c>
      <c r="AA62" s="649"/>
      <c r="AB62" s="649"/>
      <c r="AC62" s="649"/>
      <c r="AD62" s="649"/>
      <c r="AE62" s="649"/>
      <c r="AF62" s="649"/>
      <c r="AG62" s="136"/>
      <c r="AH62" s="136"/>
      <c r="AI62" s="136"/>
      <c r="AJ62" s="136"/>
      <c r="AK62" s="136"/>
      <c r="AL62" s="136"/>
      <c r="AM62" s="136"/>
      <c r="AN62" s="136"/>
      <c r="AO62" s="136"/>
      <c r="AP62" s="136"/>
      <c r="AQ62" s="136"/>
      <c r="AR62" s="136"/>
      <c r="AS62" s="136"/>
      <c r="AT62" s="136"/>
      <c r="AU62" s="136"/>
      <c r="AV62" s="136"/>
      <c r="AW62" s="137"/>
      <c r="AX62" s="137"/>
    </row>
    <row r="63" spans="1:50" ht="33" customHeight="1" x14ac:dyDescent="0.4">
      <c r="A63" s="135"/>
      <c r="B63" s="652" t="s">
        <v>224</v>
      </c>
      <c r="C63" s="650" t="s">
        <v>278</v>
      </c>
      <c r="D63" s="650"/>
      <c r="E63" s="650"/>
      <c r="F63" s="650"/>
      <c r="G63" s="650"/>
      <c r="H63" s="650"/>
      <c r="I63" s="167" t="s">
        <v>413</v>
      </c>
      <c r="J63" s="649">
        <f>X32</f>
        <v>0</v>
      </c>
      <c r="K63" s="649"/>
      <c r="L63" s="649"/>
      <c r="M63" s="649"/>
      <c r="N63" s="649"/>
      <c r="O63" s="649"/>
      <c r="P63" s="649"/>
      <c r="Q63" s="138"/>
      <c r="R63" s="136"/>
      <c r="S63" s="666"/>
      <c r="T63" s="666"/>
      <c r="U63" s="655"/>
      <c r="V63" s="655"/>
      <c r="W63" s="655"/>
      <c r="X63" s="655"/>
      <c r="Y63" s="655"/>
      <c r="Z63" s="167" t="s">
        <v>414</v>
      </c>
      <c r="AA63" s="649"/>
      <c r="AB63" s="649"/>
      <c r="AC63" s="649"/>
      <c r="AD63" s="649"/>
      <c r="AE63" s="649"/>
      <c r="AF63" s="649"/>
      <c r="AG63" s="136"/>
      <c r="AH63" s="136"/>
      <c r="AI63" s="136"/>
      <c r="AJ63" s="136"/>
      <c r="AK63" s="136"/>
      <c r="AL63" s="136"/>
      <c r="AM63" s="136"/>
      <c r="AN63" s="136"/>
      <c r="AO63" s="136"/>
      <c r="AP63" s="136"/>
      <c r="AQ63" s="136"/>
      <c r="AR63" s="136"/>
      <c r="AS63" s="136"/>
      <c r="AT63" s="136"/>
      <c r="AU63" s="136"/>
      <c r="AV63" s="136"/>
      <c r="AW63" s="137"/>
      <c r="AX63" s="137"/>
    </row>
    <row r="64" spans="1:50" ht="33" customHeight="1" x14ac:dyDescent="0.4">
      <c r="A64" s="135"/>
      <c r="B64" s="653"/>
      <c r="C64" s="650" t="s">
        <v>290</v>
      </c>
      <c r="D64" s="650"/>
      <c r="E64" s="650"/>
      <c r="F64" s="650"/>
      <c r="G64" s="650"/>
      <c r="H64" s="650"/>
      <c r="I64" s="167" t="s">
        <v>415</v>
      </c>
      <c r="J64" s="649">
        <f>SUM(AN38:AQ44)</f>
        <v>0</v>
      </c>
      <c r="K64" s="649"/>
      <c r="L64" s="649"/>
      <c r="M64" s="649"/>
      <c r="N64" s="649"/>
      <c r="O64" s="649"/>
      <c r="P64" s="649"/>
      <c r="Q64" s="138"/>
      <c r="R64" s="136"/>
      <c r="S64" s="666"/>
      <c r="T64" s="666"/>
      <c r="U64" s="650" t="s">
        <v>265</v>
      </c>
      <c r="V64" s="650"/>
      <c r="W64" s="650"/>
      <c r="X64" s="650"/>
      <c r="Y64" s="650"/>
      <c r="Z64" s="167" t="s">
        <v>293</v>
      </c>
      <c r="AA64" s="649"/>
      <c r="AB64" s="649"/>
      <c r="AC64" s="649"/>
      <c r="AD64" s="649"/>
      <c r="AE64" s="649"/>
      <c r="AF64" s="649"/>
      <c r="AG64" s="136"/>
      <c r="AH64" s="136"/>
      <c r="AI64" s="136"/>
      <c r="AJ64" s="136"/>
      <c r="AK64" s="136"/>
      <c r="AL64" s="136"/>
      <c r="AM64" s="136"/>
      <c r="AN64" s="136"/>
      <c r="AO64" s="136"/>
      <c r="AP64" s="136"/>
      <c r="AQ64" s="136"/>
      <c r="AR64" s="136"/>
      <c r="AS64" s="136"/>
      <c r="AT64" s="136"/>
      <c r="AU64" s="136"/>
      <c r="AV64" s="136"/>
      <c r="AW64" s="137"/>
      <c r="AX64" s="137"/>
    </row>
    <row r="65" spans="1:50" ht="33" customHeight="1" x14ac:dyDescent="0.4">
      <c r="A65" s="135"/>
      <c r="B65" s="653"/>
      <c r="C65" s="650" t="s">
        <v>225</v>
      </c>
      <c r="D65" s="650"/>
      <c r="E65" s="650"/>
      <c r="F65" s="650"/>
      <c r="G65" s="650"/>
      <c r="H65" s="650"/>
      <c r="I65" s="167" t="s">
        <v>416</v>
      </c>
      <c r="J65" s="649"/>
      <c r="K65" s="649"/>
      <c r="L65" s="649"/>
      <c r="M65" s="649"/>
      <c r="N65" s="649"/>
      <c r="O65" s="649"/>
      <c r="P65" s="649"/>
      <c r="Q65" s="138"/>
      <c r="R65" s="136"/>
      <c r="S65" s="666"/>
      <c r="T65" s="666"/>
      <c r="U65" s="650" t="s">
        <v>256</v>
      </c>
      <c r="V65" s="650"/>
      <c r="W65" s="650"/>
      <c r="X65" s="650"/>
      <c r="Y65" s="650"/>
      <c r="Z65" s="167" t="s">
        <v>417</v>
      </c>
      <c r="AA65" s="651">
        <f>SUM(J68:P70)+SUM(AA58:AF64)</f>
        <v>0</v>
      </c>
      <c r="AB65" s="651"/>
      <c r="AC65" s="651"/>
      <c r="AD65" s="651"/>
      <c r="AE65" s="651"/>
      <c r="AF65" s="651"/>
      <c r="AG65" s="136"/>
      <c r="AH65" s="136"/>
      <c r="AI65" s="136"/>
      <c r="AJ65" s="136"/>
      <c r="AK65" s="136"/>
      <c r="AL65" s="136"/>
      <c r="AM65" s="136"/>
      <c r="AN65" s="136"/>
      <c r="AO65" s="136"/>
      <c r="AP65" s="136"/>
      <c r="AQ65" s="136"/>
      <c r="AR65" s="136"/>
      <c r="AS65" s="136"/>
      <c r="AT65" s="136"/>
      <c r="AU65" s="136"/>
      <c r="AV65" s="136"/>
      <c r="AW65" s="137"/>
      <c r="AX65" s="137"/>
    </row>
    <row r="66" spans="1:50" ht="33" customHeight="1" x14ac:dyDescent="0.4">
      <c r="A66" s="135"/>
      <c r="B66" s="653"/>
      <c r="C66" s="650" t="s">
        <v>418</v>
      </c>
      <c r="D66" s="650"/>
      <c r="E66" s="650"/>
      <c r="F66" s="650"/>
      <c r="G66" s="650"/>
      <c r="H66" s="650"/>
      <c r="I66" s="167" t="s">
        <v>419</v>
      </c>
      <c r="J66" s="649">
        <f>SUM(Z48:Z49)</f>
        <v>0</v>
      </c>
      <c r="K66" s="649"/>
      <c r="L66" s="649"/>
      <c r="M66" s="649"/>
      <c r="N66" s="649"/>
      <c r="O66" s="649"/>
      <c r="P66" s="649"/>
      <c r="Q66" s="138"/>
      <c r="R66" s="136"/>
      <c r="S66" s="666"/>
      <c r="T66" s="650" t="s">
        <v>276</v>
      </c>
      <c r="U66" s="650"/>
      <c r="V66" s="650"/>
      <c r="W66" s="650"/>
      <c r="X66" s="650"/>
      <c r="Y66" s="650"/>
      <c r="Z66" s="167" t="s">
        <v>363</v>
      </c>
      <c r="AA66" s="651">
        <f>SUM(J63:P67)+AA65</f>
        <v>0</v>
      </c>
      <c r="AB66" s="651"/>
      <c r="AC66" s="651"/>
      <c r="AD66" s="651"/>
      <c r="AE66" s="651"/>
      <c r="AF66" s="651"/>
      <c r="AG66" s="136"/>
      <c r="AH66" s="136"/>
      <c r="AI66" s="136"/>
      <c r="AJ66" s="136"/>
      <c r="AK66" s="136"/>
      <c r="AL66" s="136"/>
      <c r="AM66" s="136"/>
      <c r="AN66" s="136"/>
      <c r="AO66" s="136"/>
      <c r="AP66" s="136"/>
      <c r="AQ66" s="136"/>
      <c r="AR66" s="136"/>
      <c r="AS66" s="136"/>
      <c r="AT66" s="136"/>
      <c r="AU66" s="136"/>
      <c r="AV66" s="136"/>
      <c r="AW66" s="137"/>
      <c r="AX66" s="137"/>
    </row>
    <row r="67" spans="1:50" ht="33" customHeight="1" x14ac:dyDescent="0.4">
      <c r="A67" s="135"/>
      <c r="B67" s="653"/>
      <c r="C67" s="646" t="s">
        <v>420</v>
      </c>
      <c r="D67" s="647"/>
      <c r="E67" s="647"/>
      <c r="F67" s="647"/>
      <c r="G67" s="647"/>
      <c r="H67" s="648"/>
      <c r="I67" s="167" t="s">
        <v>421</v>
      </c>
      <c r="J67" s="649">
        <f>SUM(AT48:AT49)</f>
        <v>0</v>
      </c>
      <c r="K67" s="649"/>
      <c r="L67" s="649"/>
      <c r="M67" s="649"/>
      <c r="N67" s="649"/>
      <c r="O67" s="649"/>
      <c r="P67" s="649"/>
      <c r="Q67" s="138"/>
      <c r="R67" s="136"/>
      <c r="S67" s="650" t="s">
        <v>422</v>
      </c>
      <c r="T67" s="650"/>
      <c r="U67" s="650"/>
      <c r="V67" s="650"/>
      <c r="W67" s="650"/>
      <c r="X67" s="650"/>
      <c r="Y67" s="650"/>
      <c r="Z67" s="167" t="s">
        <v>291</v>
      </c>
      <c r="AA67" s="651">
        <f>J62-AA66</f>
        <v>0</v>
      </c>
      <c r="AB67" s="651"/>
      <c r="AC67" s="651"/>
      <c r="AD67" s="651"/>
      <c r="AE67" s="651"/>
      <c r="AF67" s="651"/>
      <c r="AG67" s="136"/>
      <c r="AH67" s="136"/>
      <c r="AI67" s="136"/>
      <c r="AJ67" s="136"/>
      <c r="AK67" s="136"/>
      <c r="AL67" s="136"/>
      <c r="AM67" s="136"/>
      <c r="AN67" s="136"/>
      <c r="AO67" s="136"/>
      <c r="AP67" s="136"/>
      <c r="AQ67" s="136"/>
      <c r="AR67" s="136"/>
      <c r="AS67" s="136"/>
      <c r="AT67" s="136"/>
      <c r="AU67" s="136"/>
      <c r="AV67" s="136"/>
      <c r="AW67" s="137"/>
      <c r="AX67" s="137"/>
    </row>
    <row r="68" spans="1:50" ht="33" customHeight="1" x14ac:dyDescent="0.4">
      <c r="A68" s="135"/>
      <c r="B68" s="653"/>
      <c r="C68" s="660" t="s">
        <v>316</v>
      </c>
      <c r="D68" s="646" t="s">
        <v>242</v>
      </c>
      <c r="E68" s="647"/>
      <c r="F68" s="647"/>
      <c r="G68" s="647"/>
      <c r="H68" s="648"/>
      <c r="I68" s="167" t="s">
        <v>423</v>
      </c>
      <c r="J68" s="649"/>
      <c r="K68" s="649"/>
      <c r="L68" s="649"/>
      <c r="M68" s="649"/>
      <c r="N68" s="649"/>
      <c r="O68" s="649"/>
      <c r="P68" s="649"/>
      <c r="Q68" s="138"/>
      <c r="R68" s="136"/>
      <c r="S68" s="650" t="s">
        <v>288</v>
      </c>
      <c r="T68" s="650"/>
      <c r="U68" s="650"/>
      <c r="V68" s="650"/>
      <c r="W68" s="650"/>
      <c r="X68" s="650"/>
      <c r="Y68" s="650"/>
      <c r="Z68" s="167" t="s">
        <v>424</v>
      </c>
      <c r="AA68" s="651">
        <f>SUM(AZ28:AZ30)</f>
        <v>0</v>
      </c>
      <c r="AB68" s="651"/>
      <c r="AC68" s="651"/>
      <c r="AD68" s="651"/>
      <c r="AE68" s="651"/>
      <c r="AF68" s="651"/>
      <c r="AG68" s="136"/>
      <c r="AH68" s="136"/>
      <c r="AI68" s="136"/>
      <c r="AJ68" s="136"/>
      <c r="AK68" s="136"/>
      <c r="AL68" s="136"/>
      <c r="AM68" s="136"/>
      <c r="AN68" s="136"/>
      <c r="AO68" s="136"/>
      <c r="AP68" s="136"/>
      <c r="AQ68" s="136"/>
      <c r="AR68" s="136"/>
      <c r="AS68" s="136"/>
      <c r="AT68" s="136"/>
      <c r="AU68" s="136"/>
      <c r="AV68" s="136"/>
      <c r="AW68" s="137"/>
      <c r="AX68" s="137"/>
    </row>
    <row r="69" spans="1:50" ht="33" customHeight="1" x14ac:dyDescent="0.4">
      <c r="A69" s="135"/>
      <c r="B69" s="653"/>
      <c r="C69" s="661"/>
      <c r="D69" s="646" t="s">
        <v>280</v>
      </c>
      <c r="E69" s="647"/>
      <c r="F69" s="647"/>
      <c r="G69" s="647"/>
      <c r="H69" s="648"/>
      <c r="I69" s="167" t="s">
        <v>425</v>
      </c>
      <c r="J69" s="656"/>
      <c r="K69" s="657"/>
      <c r="L69" s="657"/>
      <c r="M69" s="657"/>
      <c r="N69" s="657"/>
      <c r="O69" s="657"/>
      <c r="P69" s="658"/>
      <c r="Q69" s="138"/>
      <c r="R69" s="136"/>
      <c r="S69" s="650" t="s">
        <v>426</v>
      </c>
      <c r="T69" s="650"/>
      <c r="U69" s="650"/>
      <c r="V69" s="650"/>
      <c r="W69" s="650"/>
      <c r="X69" s="650"/>
      <c r="Y69" s="650"/>
      <c r="Z69" s="167" t="s">
        <v>427</v>
      </c>
      <c r="AA69" s="651">
        <f>AA67-AA68</f>
        <v>0</v>
      </c>
      <c r="AB69" s="651"/>
      <c r="AC69" s="651"/>
      <c r="AD69" s="651"/>
      <c r="AE69" s="651"/>
      <c r="AF69" s="651"/>
      <c r="AG69" s="136"/>
      <c r="AH69" s="136"/>
      <c r="AI69" s="136"/>
      <c r="AJ69" s="136"/>
      <c r="AK69" s="136"/>
      <c r="AL69" s="136"/>
      <c r="AM69" s="136"/>
      <c r="AN69" s="136"/>
      <c r="AO69" s="136"/>
      <c r="AP69" s="136"/>
      <c r="AQ69" s="136"/>
      <c r="AR69" s="136"/>
      <c r="AS69" s="136"/>
      <c r="AT69" s="136"/>
      <c r="AU69" s="136"/>
      <c r="AV69" s="136"/>
      <c r="AW69" s="137"/>
      <c r="AX69" s="137"/>
    </row>
    <row r="70" spans="1:50" ht="33" customHeight="1" x14ac:dyDescent="0.4">
      <c r="A70" s="135"/>
      <c r="B70" s="654"/>
      <c r="C70" s="662"/>
      <c r="D70" s="646" t="s">
        <v>286</v>
      </c>
      <c r="E70" s="647"/>
      <c r="F70" s="647"/>
      <c r="G70" s="647"/>
      <c r="H70" s="648"/>
      <c r="I70" s="167" t="s">
        <v>428</v>
      </c>
      <c r="J70" s="656"/>
      <c r="K70" s="657"/>
      <c r="L70" s="657"/>
      <c r="M70" s="657"/>
      <c r="N70" s="657"/>
      <c r="O70" s="657"/>
      <c r="P70" s="658"/>
      <c r="Q70" s="138"/>
      <c r="R70" s="136"/>
      <c r="S70" s="659" t="s">
        <v>429</v>
      </c>
      <c r="T70" s="659"/>
      <c r="U70" s="659"/>
      <c r="V70" s="659"/>
      <c r="W70" s="659"/>
      <c r="X70" s="659"/>
      <c r="Y70" s="659"/>
      <c r="Z70" s="167" t="s">
        <v>430</v>
      </c>
      <c r="AA70" s="651"/>
      <c r="AB70" s="651"/>
      <c r="AC70" s="651"/>
      <c r="AD70" s="651"/>
      <c r="AE70" s="651"/>
      <c r="AF70" s="651"/>
      <c r="AG70" s="136"/>
      <c r="AH70" s="136"/>
      <c r="AI70" s="136"/>
      <c r="AJ70" s="136"/>
      <c r="AK70" s="136"/>
      <c r="AL70" s="136"/>
      <c r="AM70" s="136"/>
      <c r="AN70" s="136"/>
      <c r="AO70" s="136"/>
      <c r="AP70" s="136"/>
      <c r="AQ70" s="136"/>
      <c r="AR70" s="136"/>
      <c r="AS70" s="136"/>
      <c r="AT70" s="136"/>
      <c r="AU70" s="136"/>
      <c r="AV70" s="136"/>
      <c r="AW70" s="137"/>
      <c r="AX70" s="137"/>
    </row>
    <row r="71" spans="1:50" s="21" customFormat="1" ht="33" customHeight="1" thickBot="1" x14ac:dyDescent="0.45">
      <c r="A71" s="140"/>
      <c r="B71" s="141"/>
      <c r="C71" s="142"/>
      <c r="D71" s="142"/>
      <c r="E71" s="142"/>
      <c r="F71" s="142"/>
      <c r="G71" s="142"/>
      <c r="H71" s="142"/>
      <c r="I71" s="142"/>
      <c r="J71" s="142"/>
      <c r="K71" s="142"/>
      <c r="L71" s="142"/>
      <c r="M71" s="142"/>
      <c r="N71" s="142"/>
      <c r="O71" s="142"/>
      <c r="P71" s="143"/>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4"/>
      <c r="AX71" s="144"/>
    </row>
    <row r="72" spans="1:50" s="21" customFormat="1" ht="26.25" customHeight="1" x14ac:dyDescent="0.4">
      <c r="A72" s="136"/>
      <c r="B72" s="145"/>
      <c r="P72" s="136"/>
      <c r="Q72" s="136"/>
    </row>
    <row r="73" spans="1:50" s="21" customFormat="1" ht="26.25" customHeight="1" x14ac:dyDescent="0.4">
      <c r="A73" s="136"/>
      <c r="B73" s="145"/>
      <c r="P73" s="136"/>
      <c r="Q73" s="136"/>
    </row>
    <row r="74" spans="1:50" s="21" customFormat="1" ht="26.25" customHeight="1" x14ac:dyDescent="0.4">
      <c r="A74" s="136"/>
      <c r="B74" s="145"/>
      <c r="P74" s="136"/>
      <c r="Q74" s="136"/>
    </row>
    <row r="75" spans="1:50" s="21" customFormat="1" ht="18.2" customHeight="1" x14ac:dyDescent="0.4"/>
    <row r="76" spans="1:50" s="21" customFormat="1" ht="18.2" customHeight="1" x14ac:dyDescent="0.4"/>
    <row r="77" spans="1:50" s="21" customFormat="1" ht="18.2" customHeight="1" x14ac:dyDescent="0.4"/>
    <row r="78" spans="1:50" s="21" customFormat="1" ht="18.2" customHeight="1" x14ac:dyDescent="0.4"/>
    <row r="79" spans="1:50" s="21" customFormat="1" ht="18.2" customHeight="1" x14ac:dyDescent="0.4"/>
    <row r="80" spans="1:50" s="21" customFormat="1" ht="18.2" customHeight="1" x14ac:dyDescent="0.4"/>
    <row r="81" s="21" customFormat="1" ht="18.2" customHeight="1" x14ac:dyDescent="0.4"/>
    <row r="82" s="21" customFormat="1" ht="18.2" customHeight="1" x14ac:dyDescent="0.4"/>
    <row r="83" s="21" customFormat="1" ht="18.2" customHeight="1" x14ac:dyDescent="0.4"/>
    <row r="84" s="21" customFormat="1" ht="18.2" customHeight="1" x14ac:dyDescent="0.4"/>
    <row r="85" s="21" customFormat="1" ht="18.2" customHeight="1" x14ac:dyDescent="0.4"/>
    <row r="86" s="21" customFormat="1" ht="18.2" customHeight="1" x14ac:dyDescent="0.4"/>
    <row r="87" s="21" customFormat="1" ht="18.2" customHeight="1" x14ac:dyDescent="0.4"/>
    <row r="88" s="21" customFormat="1" ht="18.2" customHeight="1" x14ac:dyDescent="0.4"/>
    <row r="89" s="21" customFormat="1" ht="18.2" customHeight="1" x14ac:dyDescent="0.4"/>
    <row r="90" s="21" customFormat="1" ht="18.2" customHeight="1" x14ac:dyDescent="0.4"/>
    <row r="91" s="21" customFormat="1" ht="18.2" customHeight="1" x14ac:dyDescent="0.4"/>
    <row r="92" s="21" customFormat="1" ht="18.2" customHeight="1" x14ac:dyDescent="0.4"/>
    <row r="93" s="21" customFormat="1" ht="18.2" customHeight="1" x14ac:dyDescent="0.4"/>
    <row r="94" s="21" customFormat="1" ht="18.2" customHeight="1" x14ac:dyDescent="0.4"/>
    <row r="95" s="21" customFormat="1" ht="18.2" customHeight="1" x14ac:dyDescent="0.4"/>
    <row r="96" s="21" customFormat="1" ht="18.2" customHeight="1" x14ac:dyDescent="0.4"/>
    <row r="97" s="21" customFormat="1" ht="18.2" customHeight="1" x14ac:dyDescent="0.4"/>
    <row r="98" s="21" customFormat="1" ht="18.2" customHeight="1" x14ac:dyDescent="0.4"/>
    <row r="99" s="21" customFormat="1" ht="18.2" customHeight="1" x14ac:dyDescent="0.4"/>
    <row r="100" s="21" customFormat="1" ht="18.2" customHeight="1" x14ac:dyDescent="0.4"/>
    <row r="101" s="21" customFormat="1" ht="18.2" customHeight="1" x14ac:dyDescent="0.4"/>
    <row r="102" s="21" customFormat="1" ht="18.2" customHeight="1" x14ac:dyDescent="0.4"/>
    <row r="103" s="21" customFormat="1" ht="18.2" customHeight="1" x14ac:dyDescent="0.4"/>
    <row r="104" s="21" customFormat="1" ht="18.2" customHeight="1" x14ac:dyDescent="0.4"/>
    <row r="105" s="21" customFormat="1" ht="18.2" customHeight="1" x14ac:dyDescent="0.4"/>
    <row r="106" s="21" customFormat="1" ht="18.2" customHeight="1" x14ac:dyDescent="0.4"/>
    <row r="107" s="21" customFormat="1" ht="18.2" customHeight="1" x14ac:dyDescent="0.4"/>
    <row r="108" s="21" customFormat="1" ht="18.2" customHeight="1" x14ac:dyDescent="0.4"/>
    <row r="109" s="21" customFormat="1" ht="18.2" customHeight="1" x14ac:dyDescent="0.4"/>
    <row r="110" s="21" customFormat="1" ht="18.2" customHeight="1" x14ac:dyDescent="0.4"/>
    <row r="111" s="21" customFormat="1" ht="18.2" customHeight="1" x14ac:dyDescent="0.4"/>
    <row r="112" s="21" customFormat="1" ht="18.2" customHeight="1" x14ac:dyDescent="0.4"/>
    <row r="113" s="21" customFormat="1" ht="18.2" customHeight="1" x14ac:dyDescent="0.4"/>
    <row r="114" s="21" customFormat="1" ht="18.2" customHeight="1" x14ac:dyDescent="0.4"/>
    <row r="115" s="21" customFormat="1" ht="18.2" customHeight="1" x14ac:dyDescent="0.4"/>
    <row r="116" s="21" customFormat="1" ht="18.2" customHeight="1" x14ac:dyDescent="0.4"/>
    <row r="117" s="21" customFormat="1" ht="18.2" customHeight="1" x14ac:dyDescent="0.4"/>
    <row r="118" s="21" customFormat="1" ht="18.2" customHeight="1" x14ac:dyDescent="0.4"/>
    <row r="119" s="21" customFormat="1" ht="18.2" customHeight="1" x14ac:dyDescent="0.4"/>
    <row r="120" s="21" customFormat="1" ht="18.2" customHeight="1" x14ac:dyDescent="0.4"/>
    <row r="121" s="21" customFormat="1" ht="18.2" customHeight="1" x14ac:dyDescent="0.4"/>
    <row r="122" s="21" customFormat="1" ht="18.2" customHeight="1" x14ac:dyDescent="0.4"/>
    <row r="123" s="21" customFormat="1" ht="18.2" customHeight="1" x14ac:dyDescent="0.4"/>
    <row r="124" s="21" customFormat="1" ht="18.2" customHeight="1" x14ac:dyDescent="0.4"/>
    <row r="125" s="21" customFormat="1" ht="18.2" customHeight="1" x14ac:dyDescent="0.4"/>
    <row r="126" s="21" customFormat="1" ht="18.2" customHeight="1" x14ac:dyDescent="0.4"/>
    <row r="127" s="21" customFormat="1" ht="18.2" customHeight="1" x14ac:dyDescent="0.4"/>
    <row r="128" s="21" customFormat="1" ht="18.2" customHeight="1" x14ac:dyDescent="0.4"/>
    <row r="129" s="21" customFormat="1" ht="18.2" customHeight="1" x14ac:dyDescent="0.4"/>
    <row r="130" s="21" customFormat="1" ht="18.2" customHeight="1" x14ac:dyDescent="0.4"/>
    <row r="131" s="21" customFormat="1" ht="18.2" customHeight="1" x14ac:dyDescent="0.4"/>
    <row r="132" s="21" customFormat="1" ht="18.2" customHeight="1" x14ac:dyDescent="0.4"/>
    <row r="133" s="21" customFormat="1" ht="18.2" customHeight="1" x14ac:dyDescent="0.4"/>
    <row r="134" s="21" customFormat="1" ht="18.2" customHeight="1" x14ac:dyDescent="0.4"/>
    <row r="135" s="21" customFormat="1" ht="18.2" customHeight="1" x14ac:dyDescent="0.4"/>
    <row r="136" s="21" customFormat="1" ht="18.2" customHeight="1" x14ac:dyDescent="0.4"/>
    <row r="137" s="21" customFormat="1" ht="18.2" customHeight="1" x14ac:dyDescent="0.4"/>
    <row r="138" s="21" customFormat="1" ht="18.2" customHeight="1" x14ac:dyDescent="0.4"/>
    <row r="139" s="21" customFormat="1" ht="18.2" customHeight="1" x14ac:dyDescent="0.4"/>
    <row r="140" s="21" customFormat="1" ht="18.2" customHeight="1" x14ac:dyDescent="0.4"/>
    <row r="141" s="21" customFormat="1" ht="18.2" customHeight="1" x14ac:dyDescent="0.4"/>
    <row r="142" s="21" customFormat="1" ht="18.2" customHeight="1" x14ac:dyDescent="0.4"/>
    <row r="143" s="21" customFormat="1" ht="18.2" customHeight="1" x14ac:dyDescent="0.4"/>
    <row r="144" s="21" customFormat="1" ht="18.2" customHeight="1" x14ac:dyDescent="0.4"/>
    <row r="145" spans="4:30" s="21" customFormat="1" ht="18.2" customHeight="1" x14ac:dyDescent="0.4"/>
    <row r="146" spans="4:30" s="21" customFormat="1" ht="18.2" customHeight="1" x14ac:dyDescent="0.4"/>
    <row r="147" spans="4:30" s="21" customFormat="1" ht="18.2" customHeight="1" x14ac:dyDescent="0.4"/>
    <row r="148" spans="4:30" s="21" customFormat="1" ht="18.2" customHeight="1" x14ac:dyDescent="0.4"/>
    <row r="149" spans="4:30" s="21" customFormat="1" ht="18.2" customHeight="1" x14ac:dyDescent="0.4"/>
    <row r="150" spans="4:30" s="21" customFormat="1" ht="18.2" customHeight="1" x14ac:dyDescent="0.4"/>
    <row r="151" spans="4:30" s="21" customFormat="1" ht="18.2" customHeight="1" x14ac:dyDescent="0.4">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row>
    <row r="152" spans="4:30" s="21" customFormat="1" ht="18.2" customHeight="1" x14ac:dyDescent="0.4">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row>
  </sheetData>
  <sheetProtection sheet="1" selectLockedCells="1"/>
  <mergeCells count="394">
    <mergeCell ref="AT3:AW5"/>
    <mergeCell ref="Z4:AI4"/>
    <mergeCell ref="AJ4:AN5"/>
    <mergeCell ref="AO4:AS4"/>
    <mergeCell ref="Z5:AD5"/>
    <mergeCell ref="AE5:AI5"/>
    <mergeCell ref="AO5:AS5"/>
    <mergeCell ref="B3:C5"/>
    <mergeCell ref="D3:H5"/>
    <mergeCell ref="I3:M5"/>
    <mergeCell ref="N3:R5"/>
    <mergeCell ref="S3:Y5"/>
    <mergeCell ref="Z3:AS3"/>
    <mergeCell ref="B8:C9"/>
    <mergeCell ref="D8:H9"/>
    <mergeCell ref="I8:M9"/>
    <mergeCell ref="N8:R9"/>
    <mergeCell ref="T8:U8"/>
    <mergeCell ref="B6:C7"/>
    <mergeCell ref="D6:H7"/>
    <mergeCell ref="I6:M7"/>
    <mergeCell ref="N6:R7"/>
    <mergeCell ref="T6:U6"/>
    <mergeCell ref="Z8:AD9"/>
    <mergeCell ref="AE8:AI9"/>
    <mergeCell ref="AJ8:AN9"/>
    <mergeCell ref="AO8:AS9"/>
    <mergeCell ref="AT8:AW9"/>
    <mergeCell ref="T9:U9"/>
    <mergeCell ref="AE6:AI7"/>
    <mergeCell ref="AJ6:AN7"/>
    <mergeCell ref="AO6:AS7"/>
    <mergeCell ref="AT6:AW7"/>
    <mergeCell ref="T7:U7"/>
    <mergeCell ref="Z6:AD7"/>
    <mergeCell ref="B12:C13"/>
    <mergeCell ref="D12:H13"/>
    <mergeCell ref="I12:M13"/>
    <mergeCell ref="N12:R13"/>
    <mergeCell ref="T12:U12"/>
    <mergeCell ref="B10:C11"/>
    <mergeCell ref="D10:H11"/>
    <mergeCell ref="I10:M11"/>
    <mergeCell ref="N10:R11"/>
    <mergeCell ref="T10:U10"/>
    <mergeCell ref="Z12:AD13"/>
    <mergeCell ref="AE12:AI13"/>
    <mergeCell ref="AJ12:AN13"/>
    <mergeCell ref="AO12:AS13"/>
    <mergeCell ref="AT12:AW13"/>
    <mergeCell ref="T13:U13"/>
    <mergeCell ref="AE10:AI11"/>
    <mergeCell ref="AJ10:AN11"/>
    <mergeCell ref="AO10:AS11"/>
    <mergeCell ref="AT10:AW11"/>
    <mergeCell ref="T11:U11"/>
    <mergeCell ref="Z10:AD11"/>
    <mergeCell ref="B16:C17"/>
    <mergeCell ref="D16:H17"/>
    <mergeCell ref="I16:M17"/>
    <mergeCell ref="N16:R17"/>
    <mergeCell ref="T16:U16"/>
    <mergeCell ref="B14:C15"/>
    <mergeCell ref="D14:H15"/>
    <mergeCell ref="I14:M15"/>
    <mergeCell ref="N14:R15"/>
    <mergeCell ref="T14:U14"/>
    <mergeCell ref="Z16:AD17"/>
    <mergeCell ref="AE16:AI17"/>
    <mergeCell ref="AJ16:AN17"/>
    <mergeCell ref="AO16:AS17"/>
    <mergeCell ref="AT16:AW17"/>
    <mergeCell ref="T17:U17"/>
    <mergeCell ref="AE14:AI15"/>
    <mergeCell ref="AJ14:AN15"/>
    <mergeCell ref="AO14:AS15"/>
    <mergeCell ref="AT14:AW15"/>
    <mergeCell ref="T15:U15"/>
    <mergeCell ref="Z14:AD15"/>
    <mergeCell ref="B20:C21"/>
    <mergeCell ref="D20:H21"/>
    <mergeCell ref="I20:M21"/>
    <mergeCell ref="N20:R21"/>
    <mergeCell ref="T20:U20"/>
    <mergeCell ref="B18:C19"/>
    <mergeCell ref="D18:H19"/>
    <mergeCell ref="I18:M19"/>
    <mergeCell ref="N18:R19"/>
    <mergeCell ref="T18:U18"/>
    <mergeCell ref="Z20:AD21"/>
    <mergeCell ref="AE20:AI21"/>
    <mergeCell ref="AJ20:AN21"/>
    <mergeCell ref="AO20:AS21"/>
    <mergeCell ref="AT20:AW21"/>
    <mergeCell ref="T21:U21"/>
    <mergeCell ref="AE18:AI19"/>
    <mergeCell ref="AJ18:AN19"/>
    <mergeCell ref="AO18:AS19"/>
    <mergeCell ref="AT18:AW19"/>
    <mergeCell ref="T19:U19"/>
    <mergeCell ref="Z18:AD19"/>
    <mergeCell ref="AE22:AI23"/>
    <mergeCell ref="AJ22:AN23"/>
    <mergeCell ref="AO22:AS23"/>
    <mergeCell ref="AT22:AW23"/>
    <mergeCell ref="T23:U23"/>
    <mergeCell ref="B24:AD24"/>
    <mergeCell ref="AE24:AI24"/>
    <mergeCell ref="AJ24:AN24"/>
    <mergeCell ref="AO24:AS24"/>
    <mergeCell ref="AT24:AW24"/>
    <mergeCell ref="B22:C23"/>
    <mergeCell ref="D22:H23"/>
    <mergeCell ref="I22:M23"/>
    <mergeCell ref="N22:R23"/>
    <mergeCell ref="T22:U22"/>
    <mergeCell ref="Z22:AD23"/>
    <mergeCell ref="B28:F28"/>
    <mergeCell ref="G28:I28"/>
    <mergeCell ref="J28:M28"/>
    <mergeCell ref="N28:R28"/>
    <mergeCell ref="S28:W28"/>
    <mergeCell ref="B27:F27"/>
    <mergeCell ref="G27:I27"/>
    <mergeCell ref="J27:M27"/>
    <mergeCell ref="N27:R27"/>
    <mergeCell ref="S27:W27"/>
    <mergeCell ref="X28:AB28"/>
    <mergeCell ref="AC28:AG28"/>
    <mergeCell ref="AJ28:AN28"/>
    <mergeCell ref="AO28:AQ28"/>
    <mergeCell ref="AR28:AT28"/>
    <mergeCell ref="AU28:AW28"/>
    <mergeCell ref="AC27:AG27"/>
    <mergeCell ref="AJ27:AN27"/>
    <mergeCell ref="AO27:AQ27"/>
    <mergeCell ref="AR27:AT27"/>
    <mergeCell ref="AU27:AW27"/>
    <mergeCell ref="X27:AB27"/>
    <mergeCell ref="B30:F30"/>
    <mergeCell ref="G30:I30"/>
    <mergeCell ref="J30:M30"/>
    <mergeCell ref="N30:R30"/>
    <mergeCell ref="S30:W30"/>
    <mergeCell ref="B29:F29"/>
    <mergeCell ref="G29:I29"/>
    <mergeCell ref="J29:M29"/>
    <mergeCell ref="N29:R29"/>
    <mergeCell ref="S29:W29"/>
    <mergeCell ref="X30:AB30"/>
    <mergeCell ref="AC30:AG30"/>
    <mergeCell ref="AJ30:AN30"/>
    <mergeCell ref="AO30:AQ30"/>
    <mergeCell ref="AR30:AT30"/>
    <mergeCell ref="AU30:AW30"/>
    <mergeCell ref="AC29:AG29"/>
    <mergeCell ref="AJ29:AN29"/>
    <mergeCell ref="AO29:AQ29"/>
    <mergeCell ref="AR29:AT29"/>
    <mergeCell ref="AU29:AW29"/>
    <mergeCell ref="X29:AB29"/>
    <mergeCell ref="AC31:AG31"/>
    <mergeCell ref="B32:M32"/>
    <mergeCell ref="N32:R32"/>
    <mergeCell ref="S32:W32"/>
    <mergeCell ref="X32:AB32"/>
    <mergeCell ref="AC32:AG32"/>
    <mergeCell ref="B31:F31"/>
    <mergeCell ref="H31:I31"/>
    <mergeCell ref="J31:M31"/>
    <mergeCell ref="N31:R31"/>
    <mergeCell ref="S31:W31"/>
    <mergeCell ref="X31:AB31"/>
    <mergeCell ref="AN35:AQ36"/>
    <mergeCell ref="AR35:AU36"/>
    <mergeCell ref="B37:E37"/>
    <mergeCell ref="F37:G37"/>
    <mergeCell ref="L37:O37"/>
    <mergeCell ref="P37:S37"/>
    <mergeCell ref="T37:U37"/>
    <mergeCell ref="V37:W37"/>
    <mergeCell ref="X37:Y37"/>
    <mergeCell ref="Z37:AC37"/>
    <mergeCell ref="V35:W36"/>
    <mergeCell ref="X35:Y36"/>
    <mergeCell ref="Z35:AC36"/>
    <mergeCell ref="AD35:AG36"/>
    <mergeCell ref="AH35:AK36"/>
    <mergeCell ref="AL35:AM36"/>
    <mergeCell ref="B35:E36"/>
    <mergeCell ref="F35:G36"/>
    <mergeCell ref="H35:J36"/>
    <mergeCell ref="L35:O36"/>
    <mergeCell ref="P35:S36"/>
    <mergeCell ref="T35:U36"/>
    <mergeCell ref="AD37:AG37"/>
    <mergeCell ref="AH37:AK37"/>
    <mergeCell ref="V38:W38"/>
    <mergeCell ref="X38:Y38"/>
    <mergeCell ref="Z38:AC38"/>
    <mergeCell ref="AL37:AM37"/>
    <mergeCell ref="AN37:AQ37"/>
    <mergeCell ref="AR37:AU37"/>
    <mergeCell ref="B38:E38"/>
    <mergeCell ref="F38:G38"/>
    <mergeCell ref="L38:O38"/>
    <mergeCell ref="P38:S38"/>
    <mergeCell ref="T38:U38"/>
    <mergeCell ref="AN38:AQ38"/>
    <mergeCell ref="AR38:AU38"/>
    <mergeCell ref="AD38:AG38"/>
    <mergeCell ref="AH38:AK38"/>
    <mergeCell ref="AL38:AM38"/>
    <mergeCell ref="AR39:AU39"/>
    <mergeCell ref="B40:E40"/>
    <mergeCell ref="F40:G40"/>
    <mergeCell ref="L40:O40"/>
    <mergeCell ref="P40:S40"/>
    <mergeCell ref="T40:U40"/>
    <mergeCell ref="AN40:AQ40"/>
    <mergeCell ref="AR40:AU40"/>
    <mergeCell ref="AD40:AG40"/>
    <mergeCell ref="AH40:AK40"/>
    <mergeCell ref="AL40:AM40"/>
    <mergeCell ref="B39:E39"/>
    <mergeCell ref="F39:G39"/>
    <mergeCell ref="L39:O39"/>
    <mergeCell ref="P39:S39"/>
    <mergeCell ref="T39:U39"/>
    <mergeCell ref="V39:W39"/>
    <mergeCell ref="X39:Y39"/>
    <mergeCell ref="Z39:AC39"/>
    <mergeCell ref="X41:Y41"/>
    <mergeCell ref="Z41:AC41"/>
    <mergeCell ref="V40:W40"/>
    <mergeCell ref="X40:Y40"/>
    <mergeCell ref="Z40:AC40"/>
    <mergeCell ref="AD39:AG39"/>
    <mergeCell ref="AH39:AK39"/>
    <mergeCell ref="AL39:AM39"/>
    <mergeCell ref="AN39:AQ39"/>
    <mergeCell ref="V42:W42"/>
    <mergeCell ref="X42:Y42"/>
    <mergeCell ref="Z42:AC42"/>
    <mergeCell ref="AD41:AG41"/>
    <mergeCell ref="AH41:AK41"/>
    <mergeCell ref="AL41:AM41"/>
    <mergeCell ref="AN41:AQ41"/>
    <mergeCell ref="AR41:AU41"/>
    <mergeCell ref="B42:E42"/>
    <mergeCell ref="F42:G42"/>
    <mergeCell ref="L42:O42"/>
    <mergeCell ref="P42:S42"/>
    <mergeCell ref="T42:U42"/>
    <mergeCell ref="AN42:AQ42"/>
    <mergeCell ref="AR42:AU42"/>
    <mergeCell ref="AD42:AG42"/>
    <mergeCell ref="AH42:AK42"/>
    <mergeCell ref="AL42:AM42"/>
    <mergeCell ref="B41:E41"/>
    <mergeCell ref="F41:G41"/>
    <mergeCell ref="L41:O41"/>
    <mergeCell ref="P41:S41"/>
    <mergeCell ref="T41:U41"/>
    <mergeCell ref="V41:W41"/>
    <mergeCell ref="B44:E44"/>
    <mergeCell ref="F44:G44"/>
    <mergeCell ref="L44:O44"/>
    <mergeCell ref="P44:S44"/>
    <mergeCell ref="T44:U44"/>
    <mergeCell ref="AN44:AQ44"/>
    <mergeCell ref="AR44:AU44"/>
    <mergeCell ref="B43:E43"/>
    <mergeCell ref="F43:G43"/>
    <mergeCell ref="L43:O43"/>
    <mergeCell ref="P43:S43"/>
    <mergeCell ref="T43:U43"/>
    <mergeCell ref="V43:W43"/>
    <mergeCell ref="X43:Y43"/>
    <mergeCell ref="Z43:AC43"/>
    <mergeCell ref="V44:W44"/>
    <mergeCell ref="X44:Y44"/>
    <mergeCell ref="Z44:AC44"/>
    <mergeCell ref="AD44:AG44"/>
    <mergeCell ref="AH44:AK44"/>
    <mergeCell ref="AL44:AM44"/>
    <mergeCell ref="AD43:AG43"/>
    <mergeCell ref="AH43:AK43"/>
    <mergeCell ref="AL43:AM43"/>
    <mergeCell ref="B47:F47"/>
    <mergeCell ref="G47:L47"/>
    <mergeCell ref="M47:Q47"/>
    <mergeCell ref="R47:V47"/>
    <mergeCell ref="W47:Y47"/>
    <mergeCell ref="AB47:AF47"/>
    <mergeCell ref="AG47:AK47"/>
    <mergeCell ref="AL47:AP47"/>
    <mergeCell ref="B49:F49"/>
    <mergeCell ref="G49:L49"/>
    <mergeCell ref="M49:Q49"/>
    <mergeCell ref="B48:F48"/>
    <mergeCell ref="G48:L48"/>
    <mergeCell ref="M48:Q48"/>
    <mergeCell ref="R48:V48"/>
    <mergeCell ref="W48:Y48"/>
    <mergeCell ref="AB48:AF48"/>
    <mergeCell ref="AG48:AK48"/>
    <mergeCell ref="AL48:AP48"/>
    <mergeCell ref="R49:V49"/>
    <mergeCell ref="W49:Y49"/>
    <mergeCell ref="AQ48:AS48"/>
    <mergeCell ref="AN43:AQ43"/>
    <mergeCell ref="AR43:AU43"/>
    <mergeCell ref="AE55:AH55"/>
    <mergeCell ref="AI55:AM55"/>
    <mergeCell ref="AN55:AQ55"/>
    <mergeCell ref="AR55:AV55"/>
    <mergeCell ref="AG49:AK49"/>
    <mergeCell ref="AL49:AP49"/>
    <mergeCell ref="AQ49:AS49"/>
    <mergeCell ref="AI54:AM54"/>
    <mergeCell ref="AN54:AQ54"/>
    <mergeCell ref="AR54:AV54"/>
    <mergeCell ref="AQ47:AS47"/>
    <mergeCell ref="AB49:AF49"/>
    <mergeCell ref="B57:I57"/>
    <mergeCell ref="J57:P57"/>
    <mergeCell ref="S57:Z57"/>
    <mergeCell ref="AA57:AF57"/>
    <mergeCell ref="B52:F54"/>
    <mergeCell ref="G52:AB54"/>
    <mergeCell ref="AE52:AH52"/>
    <mergeCell ref="AI52:AV52"/>
    <mergeCell ref="AE53:AH53"/>
    <mergeCell ref="AI53:AV53"/>
    <mergeCell ref="AE54:AH54"/>
    <mergeCell ref="AA61:AF61"/>
    <mergeCell ref="B62:H62"/>
    <mergeCell ref="J62:P62"/>
    <mergeCell ref="U62:Y62"/>
    <mergeCell ref="AA62:AF62"/>
    <mergeCell ref="AA58:AF58"/>
    <mergeCell ref="C59:C61"/>
    <mergeCell ref="D59:H59"/>
    <mergeCell ref="J59:P59"/>
    <mergeCell ref="U59:Y59"/>
    <mergeCell ref="AA59:AF59"/>
    <mergeCell ref="D60:H60"/>
    <mergeCell ref="J60:P60"/>
    <mergeCell ref="U60:Y60"/>
    <mergeCell ref="AA60:AF60"/>
    <mergeCell ref="B58:B61"/>
    <mergeCell ref="C58:H58"/>
    <mergeCell ref="J58:P58"/>
    <mergeCell ref="S58:S66"/>
    <mergeCell ref="T58:T65"/>
    <mergeCell ref="U58:Y58"/>
    <mergeCell ref="D61:H61"/>
    <mergeCell ref="J61:P61"/>
    <mergeCell ref="U61:Y61"/>
    <mergeCell ref="B63:B70"/>
    <mergeCell ref="C63:H63"/>
    <mergeCell ref="J63:P63"/>
    <mergeCell ref="U63:Y63"/>
    <mergeCell ref="AA63:AF63"/>
    <mergeCell ref="C64:H64"/>
    <mergeCell ref="J64:P64"/>
    <mergeCell ref="U64:Y64"/>
    <mergeCell ref="AA64:AF64"/>
    <mergeCell ref="C65:H65"/>
    <mergeCell ref="J69:P69"/>
    <mergeCell ref="S69:Y69"/>
    <mergeCell ref="AA69:AF69"/>
    <mergeCell ref="D70:H70"/>
    <mergeCell ref="J70:P70"/>
    <mergeCell ref="S70:Y70"/>
    <mergeCell ref="AA70:AF70"/>
    <mergeCell ref="C67:H67"/>
    <mergeCell ref="J67:P67"/>
    <mergeCell ref="J65:P65"/>
    <mergeCell ref="U65:Y65"/>
    <mergeCell ref="S67:Y67"/>
    <mergeCell ref="AA67:AF67"/>
    <mergeCell ref="C68:C70"/>
    <mergeCell ref="D68:H68"/>
    <mergeCell ref="J68:P68"/>
    <mergeCell ref="S68:Y68"/>
    <mergeCell ref="AA68:AF68"/>
    <mergeCell ref="D69:H69"/>
    <mergeCell ref="AA65:AF65"/>
    <mergeCell ref="C66:H66"/>
    <mergeCell ref="J66:P66"/>
    <mergeCell ref="T66:Y66"/>
    <mergeCell ref="AA66:AF66"/>
  </mergeCells>
  <phoneticPr fontId="1"/>
  <dataValidations count="5">
    <dataValidation type="list" allowBlank="1" showInputMessage="1" showErrorMessage="1" sqref="T37:T44" xr:uid="{00000000-0002-0000-0500-000000000000}">
      <formula1>"定額,均等"</formula1>
    </dataValidation>
    <dataValidation type="list" allowBlank="1" showInputMessage="1" showErrorMessage="1" sqref="H37:H44" xr:uid="{00000000-0002-0000-0500-000001000000}">
      <formula1>"R,H,S"</formula1>
    </dataValidation>
    <dataValidation type="list" allowBlank="1" showInputMessage="1" showErrorMessage="1" sqref="T6:U23" xr:uid="{00000000-0002-0000-0500-000002000000}">
      <formula1>"【選択】,明治,大正,昭和,平成,令和"</formula1>
    </dataValidation>
    <dataValidation type="list" allowBlank="1" showInputMessage="1" showErrorMessage="1" sqref="AR28:AT30" xr:uid="{00000000-0002-0000-0500-000003000000}">
      <formula1>"【選択】,妻,夫,子,父,母,子の子,子の妻,子の夫,祖父,祖母,兄,弟,姉,妹,孫,曽孫,伯父,伯母,甥,姪,養父,養母,叔父,叔母,曽祖父,曾祖父,曽祖母,曾祖母,見届"</formula1>
    </dataValidation>
    <dataValidation type="list" allowBlank="1" showInputMessage="1" showErrorMessage="1" sqref="B6 B8:C9 B10 B14 B12:C13 B16:C23" xr:uid="{00000000-0002-0000-0500-000004000000}">
      <formula1>"貸家,貸地,両方"</formula1>
    </dataValidation>
  </dataValidations>
  <printOptions horizontalCentered="1" verticalCentered="1"/>
  <pageMargins left="0.23622047244094491" right="0.23622047244094491" top="0.35433070866141736" bottom="0.35433070866141736" header="0.31496062992125984" footer="0.31496062992125984"/>
  <pageSetup paperSize="9" scale="62" orientation="landscape" verticalDpi="0" r:id="rId1"/>
  <rowBreaks count="1" manualBreakCount="1">
    <brk id="50" max="4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GA51"/>
  <sheetViews>
    <sheetView showGridLines="0" zoomScale="90" zoomScaleNormal="90" zoomScaleSheetLayoutView="100" workbookViewId="0">
      <selection activeCell="AV26" sqref="AV26:BE27"/>
    </sheetView>
  </sheetViews>
  <sheetFormatPr defaultColWidth="2.125" defaultRowHeight="10.5" customHeight="1" x14ac:dyDescent="0.4"/>
  <cols>
    <col min="1" max="1" width="2.125" style="242"/>
    <col min="2" max="34" width="2.125" style="245"/>
    <col min="35" max="39" width="2.125" style="243"/>
    <col min="40" max="103" width="2.125" style="245"/>
    <col min="104" max="183" width="2.125" style="243"/>
    <col min="184" max="16384" width="2.125" style="245"/>
  </cols>
  <sheetData>
    <row r="1" spans="1:183" s="242" customFormat="1" ht="5.25" customHeight="1" x14ac:dyDescent="0.4">
      <c r="A1" s="968" t="s">
        <v>434</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c r="BA1" s="968"/>
      <c r="BB1" s="968"/>
      <c r="BC1" s="968"/>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row>
    <row r="2" spans="1:183" s="242" customFormat="1" ht="6" customHeight="1" x14ac:dyDescent="0.4">
      <c r="A2" s="968"/>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row>
    <row r="3" spans="1:183" s="242" customFormat="1" ht="10.5" customHeight="1" x14ac:dyDescent="0.4">
      <c r="A3" s="968"/>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row>
    <row r="4" spans="1:183" ht="10.5" customHeight="1" x14ac:dyDescent="0.4">
      <c r="B4" s="1004" t="s">
        <v>736</v>
      </c>
      <c r="C4" s="1005"/>
      <c r="D4" s="1005"/>
      <c r="E4" s="1005"/>
      <c r="F4" s="1006"/>
      <c r="G4" s="812" t="s">
        <v>449</v>
      </c>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244"/>
      <c r="AI4" s="242"/>
      <c r="AJ4" s="973" t="s">
        <v>740</v>
      </c>
      <c r="AK4" s="974"/>
      <c r="AL4" s="975"/>
      <c r="AM4" s="982" t="s">
        <v>735</v>
      </c>
      <c r="AN4" s="983"/>
      <c r="AO4" s="983"/>
      <c r="AP4" s="983"/>
      <c r="AQ4" s="984"/>
      <c r="AR4" s="863" t="s">
        <v>450</v>
      </c>
      <c r="AS4" s="863"/>
      <c r="AT4" s="863"/>
      <c r="AU4" s="863"/>
      <c r="AV4" s="863"/>
      <c r="AW4" s="863"/>
      <c r="AX4" s="863"/>
      <c r="AY4" s="863"/>
      <c r="AZ4" s="863"/>
      <c r="BA4" s="863"/>
      <c r="BB4" s="863"/>
      <c r="BC4" s="863"/>
      <c r="BD4" s="863"/>
      <c r="BE4" s="863"/>
      <c r="BF4" s="863"/>
      <c r="BG4" s="863"/>
      <c r="BH4" s="863"/>
      <c r="BI4" s="863"/>
      <c r="BJ4" s="863"/>
      <c r="BK4" s="863"/>
      <c r="BL4" s="863"/>
      <c r="BM4" s="863"/>
      <c r="BN4" s="863"/>
      <c r="BO4" s="863"/>
      <c r="BP4" s="863"/>
      <c r="BQ4" s="863"/>
      <c r="BR4" s="863"/>
      <c r="BS4" s="863"/>
      <c r="BT4" s="795"/>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FV4" s="245"/>
      <c r="FW4" s="245"/>
      <c r="FX4" s="245"/>
      <c r="FY4" s="245"/>
      <c r="FZ4" s="245"/>
      <c r="GA4" s="245"/>
    </row>
    <row r="5" spans="1:183" ht="10.5" customHeight="1" x14ac:dyDescent="0.4">
      <c r="B5" s="1007"/>
      <c r="C5" s="1008"/>
      <c r="D5" s="1008"/>
      <c r="E5" s="1008"/>
      <c r="F5" s="1009"/>
      <c r="G5" s="813"/>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244"/>
      <c r="AI5" s="242"/>
      <c r="AJ5" s="976"/>
      <c r="AK5" s="977"/>
      <c r="AL5" s="978"/>
      <c r="AM5" s="985"/>
      <c r="AN5" s="986"/>
      <c r="AO5" s="986"/>
      <c r="AP5" s="986"/>
      <c r="AQ5" s="987"/>
      <c r="AR5" s="918"/>
      <c r="AS5" s="918"/>
      <c r="AT5" s="918"/>
      <c r="AU5" s="918"/>
      <c r="AV5" s="918"/>
      <c r="AW5" s="918"/>
      <c r="AX5" s="918"/>
      <c r="AY5" s="918"/>
      <c r="AZ5" s="918"/>
      <c r="BA5" s="918"/>
      <c r="BB5" s="918"/>
      <c r="BC5" s="918"/>
      <c r="BD5" s="918"/>
      <c r="BE5" s="918"/>
      <c r="BF5" s="918"/>
      <c r="BG5" s="918"/>
      <c r="BH5" s="918"/>
      <c r="BI5" s="918"/>
      <c r="BJ5" s="918"/>
      <c r="BK5" s="918"/>
      <c r="BL5" s="918"/>
      <c r="BM5" s="918"/>
      <c r="BN5" s="918"/>
      <c r="BO5" s="918"/>
      <c r="BP5" s="918"/>
      <c r="BQ5" s="918"/>
      <c r="BR5" s="918"/>
      <c r="BS5" s="918"/>
      <c r="BT5" s="79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FV5" s="245"/>
      <c r="FW5" s="245"/>
      <c r="FX5" s="245"/>
      <c r="FY5" s="245"/>
      <c r="FZ5" s="245"/>
      <c r="GA5" s="245"/>
    </row>
    <row r="6" spans="1:183" ht="10.5" customHeight="1" x14ac:dyDescent="0.4">
      <c r="B6" s="1007"/>
      <c r="C6" s="1008"/>
      <c r="D6" s="1008"/>
      <c r="E6" s="1008"/>
      <c r="F6" s="1009"/>
      <c r="G6" s="802" t="s">
        <v>435</v>
      </c>
      <c r="H6" s="802"/>
      <c r="I6" s="802"/>
      <c r="J6" s="802"/>
      <c r="K6" s="802"/>
      <c r="L6" s="802"/>
      <c r="M6" s="802"/>
      <c r="N6" s="802"/>
      <c r="O6" s="803"/>
      <c r="P6" s="802" t="s">
        <v>436</v>
      </c>
      <c r="Q6" s="802"/>
      <c r="R6" s="802"/>
      <c r="S6" s="802"/>
      <c r="T6" s="802"/>
      <c r="U6" s="802"/>
      <c r="V6" s="802"/>
      <c r="W6" s="802"/>
      <c r="X6" s="803"/>
      <c r="Y6" s="1002" t="s">
        <v>437</v>
      </c>
      <c r="Z6" s="1002"/>
      <c r="AA6" s="1002"/>
      <c r="AB6" s="1002"/>
      <c r="AC6" s="1002"/>
      <c r="AD6" s="1002"/>
      <c r="AE6" s="1002"/>
      <c r="AF6" s="1002"/>
      <c r="AG6" s="1003"/>
      <c r="AH6" s="246"/>
      <c r="AI6" s="242"/>
      <c r="AJ6" s="976"/>
      <c r="AK6" s="977"/>
      <c r="AL6" s="978"/>
      <c r="AM6" s="985"/>
      <c r="AN6" s="986"/>
      <c r="AO6" s="986"/>
      <c r="AP6" s="986"/>
      <c r="AQ6" s="987"/>
      <c r="AR6" s="921" t="s">
        <v>795</v>
      </c>
      <c r="AS6" s="922"/>
      <c r="AT6" s="922"/>
      <c r="AU6" s="922"/>
      <c r="AV6" s="922"/>
      <c r="AW6" s="923"/>
      <c r="AX6" s="852" t="s">
        <v>213</v>
      </c>
      <c r="AY6" s="853"/>
      <c r="AZ6" s="853"/>
      <c r="BA6" s="853"/>
      <c r="BB6" s="854"/>
      <c r="BC6" s="875" t="str">
        <f>IF(AX6="○","→","")</f>
        <v/>
      </c>
      <c r="BD6" s="876"/>
      <c r="BE6" s="876"/>
      <c r="BF6" s="876"/>
      <c r="BG6" s="877"/>
      <c r="BH6" s="884" t="s">
        <v>796</v>
      </c>
      <c r="BI6" s="884"/>
      <c r="BJ6" s="884"/>
      <c r="BK6" s="884"/>
      <c r="BL6" s="884"/>
      <c r="BM6" s="884"/>
      <c r="BN6" s="884"/>
      <c r="BO6" s="884"/>
      <c r="BP6" s="884"/>
      <c r="BQ6" s="884"/>
      <c r="BR6" s="884"/>
      <c r="BS6" s="884"/>
      <c r="BT6" s="885"/>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FV6" s="245"/>
      <c r="FW6" s="245"/>
      <c r="FX6" s="245"/>
      <c r="FY6" s="245"/>
      <c r="FZ6" s="245"/>
      <c r="GA6" s="245"/>
    </row>
    <row r="7" spans="1:183" ht="10.5" customHeight="1" x14ac:dyDescent="0.4">
      <c r="B7" s="1007"/>
      <c r="C7" s="1008"/>
      <c r="D7" s="1008"/>
      <c r="E7" s="1008"/>
      <c r="F7" s="1009"/>
      <c r="G7" s="805"/>
      <c r="H7" s="805"/>
      <c r="I7" s="805"/>
      <c r="J7" s="805"/>
      <c r="K7" s="805"/>
      <c r="L7" s="805"/>
      <c r="M7" s="805"/>
      <c r="N7" s="805"/>
      <c r="O7" s="806"/>
      <c r="P7" s="805"/>
      <c r="Q7" s="805"/>
      <c r="R7" s="805"/>
      <c r="S7" s="805"/>
      <c r="T7" s="805"/>
      <c r="U7" s="805"/>
      <c r="V7" s="805"/>
      <c r="W7" s="805"/>
      <c r="X7" s="806"/>
      <c r="Y7" s="805"/>
      <c r="Z7" s="805"/>
      <c r="AA7" s="805"/>
      <c r="AB7" s="805"/>
      <c r="AC7" s="805"/>
      <c r="AD7" s="805"/>
      <c r="AE7" s="805"/>
      <c r="AF7" s="805"/>
      <c r="AG7" s="810"/>
      <c r="AH7" s="246"/>
      <c r="AI7" s="242"/>
      <c r="AJ7" s="976"/>
      <c r="AK7" s="977"/>
      <c r="AL7" s="978"/>
      <c r="AM7" s="985"/>
      <c r="AN7" s="986"/>
      <c r="AO7" s="986"/>
      <c r="AP7" s="986"/>
      <c r="AQ7" s="987"/>
      <c r="AR7" s="924"/>
      <c r="AS7" s="925"/>
      <c r="AT7" s="925"/>
      <c r="AU7" s="925"/>
      <c r="AV7" s="925"/>
      <c r="AW7" s="926"/>
      <c r="AX7" s="855"/>
      <c r="AY7" s="856"/>
      <c r="AZ7" s="856"/>
      <c r="BA7" s="856"/>
      <c r="BB7" s="857"/>
      <c r="BC7" s="878"/>
      <c r="BD7" s="879"/>
      <c r="BE7" s="879"/>
      <c r="BF7" s="879"/>
      <c r="BG7" s="880"/>
      <c r="BH7" s="834"/>
      <c r="BI7" s="834"/>
      <c r="BJ7" s="834"/>
      <c r="BK7" s="834"/>
      <c r="BL7" s="834"/>
      <c r="BM7" s="834"/>
      <c r="BN7" s="834"/>
      <c r="BO7" s="834"/>
      <c r="BP7" s="834"/>
      <c r="BQ7" s="834"/>
      <c r="BR7" s="834"/>
      <c r="BS7" s="834"/>
      <c r="BT7" s="872"/>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FV7" s="245"/>
      <c r="FW7" s="245"/>
      <c r="FX7" s="245"/>
      <c r="FY7" s="245"/>
      <c r="FZ7" s="245"/>
      <c r="GA7" s="245"/>
    </row>
    <row r="8" spans="1:183" ht="10.5" customHeight="1" x14ac:dyDescent="0.4">
      <c r="B8" s="1007"/>
      <c r="C8" s="1008"/>
      <c r="D8" s="1008"/>
      <c r="E8" s="1008"/>
      <c r="F8" s="1009"/>
      <c r="G8" s="384"/>
      <c r="H8" s="385"/>
      <c r="I8" s="385"/>
      <c r="J8" s="385"/>
      <c r="K8" s="385"/>
      <c r="L8" s="385"/>
      <c r="M8" s="385"/>
      <c r="N8" s="385"/>
      <c r="O8" s="423"/>
      <c r="P8" s="384"/>
      <c r="Q8" s="385"/>
      <c r="R8" s="385"/>
      <c r="S8" s="385"/>
      <c r="T8" s="385"/>
      <c r="U8" s="385"/>
      <c r="V8" s="385"/>
      <c r="W8" s="385"/>
      <c r="X8" s="423"/>
      <c r="Y8" s="384"/>
      <c r="Z8" s="385"/>
      <c r="AA8" s="385"/>
      <c r="AB8" s="385"/>
      <c r="AC8" s="385"/>
      <c r="AD8" s="385"/>
      <c r="AE8" s="385"/>
      <c r="AF8" s="385"/>
      <c r="AG8" s="385"/>
      <c r="AH8" s="247"/>
      <c r="AI8" s="242"/>
      <c r="AJ8" s="976"/>
      <c r="AK8" s="977"/>
      <c r="AL8" s="978"/>
      <c r="AM8" s="988"/>
      <c r="AN8" s="989"/>
      <c r="AO8" s="989"/>
      <c r="AP8" s="989"/>
      <c r="AQ8" s="990"/>
      <c r="AR8" s="927"/>
      <c r="AS8" s="825"/>
      <c r="AT8" s="825"/>
      <c r="AU8" s="825"/>
      <c r="AV8" s="825"/>
      <c r="AW8" s="826"/>
      <c r="AX8" s="858"/>
      <c r="AY8" s="859"/>
      <c r="AZ8" s="859"/>
      <c r="BA8" s="859"/>
      <c r="BB8" s="860"/>
      <c r="BC8" s="881"/>
      <c r="BD8" s="882"/>
      <c r="BE8" s="882"/>
      <c r="BF8" s="882"/>
      <c r="BG8" s="883"/>
      <c r="BH8" s="829"/>
      <c r="BI8" s="829"/>
      <c r="BJ8" s="829"/>
      <c r="BK8" s="829"/>
      <c r="BL8" s="829"/>
      <c r="BM8" s="829"/>
      <c r="BN8" s="829"/>
      <c r="BO8" s="829"/>
      <c r="BP8" s="829"/>
      <c r="BQ8" s="829"/>
      <c r="BR8" s="829"/>
      <c r="BS8" s="829"/>
      <c r="BT8" s="830"/>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FV8" s="245"/>
      <c r="FW8" s="245"/>
      <c r="FX8" s="245"/>
      <c r="FY8" s="245"/>
      <c r="FZ8" s="245"/>
      <c r="GA8" s="245"/>
    </row>
    <row r="9" spans="1:183" ht="10.5" customHeight="1" x14ac:dyDescent="0.4">
      <c r="B9" s="1007"/>
      <c r="C9" s="1008"/>
      <c r="D9" s="1008"/>
      <c r="E9" s="1008"/>
      <c r="F9" s="1009"/>
      <c r="G9" s="387"/>
      <c r="H9" s="388"/>
      <c r="I9" s="388"/>
      <c r="J9" s="388"/>
      <c r="K9" s="388"/>
      <c r="L9" s="388"/>
      <c r="M9" s="388"/>
      <c r="N9" s="388"/>
      <c r="O9" s="428"/>
      <c r="P9" s="387"/>
      <c r="Q9" s="388"/>
      <c r="R9" s="388"/>
      <c r="S9" s="388"/>
      <c r="T9" s="388"/>
      <c r="U9" s="388"/>
      <c r="V9" s="388"/>
      <c r="W9" s="388"/>
      <c r="X9" s="428"/>
      <c r="Y9" s="387"/>
      <c r="Z9" s="388"/>
      <c r="AA9" s="388"/>
      <c r="AB9" s="388"/>
      <c r="AC9" s="388"/>
      <c r="AD9" s="388"/>
      <c r="AE9" s="388"/>
      <c r="AF9" s="388"/>
      <c r="AG9" s="388"/>
      <c r="AH9" s="247"/>
      <c r="AI9" s="242"/>
      <c r="AJ9" s="976"/>
      <c r="AK9" s="977"/>
      <c r="AL9" s="978"/>
      <c r="AM9" s="846" t="s">
        <v>695</v>
      </c>
      <c r="AN9" s="846"/>
      <c r="AO9" s="846"/>
      <c r="AP9" s="846"/>
      <c r="AQ9" s="847"/>
      <c r="AR9" s="863" t="s">
        <v>130</v>
      </c>
      <c r="AS9" s="863"/>
      <c r="AT9" s="863"/>
      <c r="AU9" s="863"/>
      <c r="AV9" s="863"/>
      <c r="AW9" s="863"/>
      <c r="AX9" s="863"/>
      <c r="AY9" s="863"/>
      <c r="AZ9" s="863"/>
      <c r="BA9" s="863"/>
      <c r="BB9" s="795"/>
      <c r="BC9" s="861" t="s">
        <v>719</v>
      </c>
      <c r="BD9" s="861"/>
      <c r="BE9" s="861"/>
      <c r="BF9" s="861"/>
      <c r="BG9" s="862"/>
      <c r="BH9" s="868" t="s">
        <v>690</v>
      </c>
      <c r="BI9" s="868"/>
      <c r="BJ9" s="868"/>
      <c r="BK9" s="868"/>
      <c r="BL9" s="868"/>
      <c r="BM9" s="868"/>
      <c r="BN9" s="868"/>
      <c r="BO9" s="868"/>
      <c r="BP9" s="868"/>
      <c r="BQ9" s="868"/>
      <c r="BR9" s="868"/>
      <c r="BS9" s="868"/>
      <c r="BT9" s="869"/>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FV9" s="245"/>
      <c r="FW9" s="245"/>
      <c r="FX9" s="245"/>
      <c r="FY9" s="245"/>
      <c r="FZ9" s="245"/>
      <c r="GA9" s="245"/>
    </row>
    <row r="10" spans="1:183" ht="10.5" customHeight="1" x14ac:dyDescent="0.4">
      <c r="B10" s="1007"/>
      <c r="C10" s="1008"/>
      <c r="D10" s="1008"/>
      <c r="E10" s="1008"/>
      <c r="F10" s="1009"/>
      <c r="G10" s="799" t="s">
        <v>438</v>
      </c>
      <c r="H10" s="800"/>
      <c r="I10" s="800"/>
      <c r="J10" s="800"/>
      <c r="K10" s="800"/>
      <c r="L10" s="800"/>
      <c r="M10" s="800"/>
      <c r="N10" s="800"/>
      <c r="O10" s="820"/>
      <c r="P10" s="799" t="s">
        <v>36</v>
      </c>
      <c r="Q10" s="800"/>
      <c r="R10" s="800"/>
      <c r="S10" s="800"/>
      <c r="T10" s="800"/>
      <c r="U10" s="800"/>
      <c r="V10" s="800"/>
      <c r="W10" s="800"/>
      <c r="X10" s="820"/>
      <c r="Y10" s="799" t="s">
        <v>55</v>
      </c>
      <c r="Z10" s="800"/>
      <c r="AA10" s="800"/>
      <c r="AB10" s="800"/>
      <c r="AC10" s="800"/>
      <c r="AD10" s="800"/>
      <c r="AE10" s="800"/>
      <c r="AF10" s="800"/>
      <c r="AG10" s="800"/>
      <c r="AH10" s="246"/>
      <c r="AI10" s="242"/>
      <c r="AJ10" s="976"/>
      <c r="AK10" s="977"/>
      <c r="AL10" s="978"/>
      <c r="AM10" s="846"/>
      <c r="AN10" s="846"/>
      <c r="AO10" s="846"/>
      <c r="AP10" s="846"/>
      <c r="AQ10" s="847"/>
      <c r="AR10" s="864"/>
      <c r="AS10" s="864"/>
      <c r="AT10" s="864"/>
      <c r="AU10" s="864"/>
      <c r="AV10" s="864"/>
      <c r="AW10" s="864"/>
      <c r="AX10" s="864"/>
      <c r="AY10" s="864"/>
      <c r="AZ10" s="864"/>
      <c r="BA10" s="864"/>
      <c r="BB10" s="865"/>
      <c r="BC10" s="861"/>
      <c r="BD10" s="861"/>
      <c r="BE10" s="861"/>
      <c r="BF10" s="861"/>
      <c r="BG10" s="862"/>
      <c r="BH10" s="870"/>
      <c r="BI10" s="870"/>
      <c r="BJ10" s="870"/>
      <c r="BK10" s="870"/>
      <c r="BL10" s="870"/>
      <c r="BM10" s="870"/>
      <c r="BN10" s="870"/>
      <c r="BO10" s="870"/>
      <c r="BP10" s="870"/>
      <c r="BQ10" s="870"/>
      <c r="BR10" s="870"/>
      <c r="BS10" s="870"/>
      <c r="BT10" s="871"/>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FV10" s="245"/>
      <c r="FW10" s="245"/>
      <c r="FX10" s="245"/>
      <c r="FY10" s="245"/>
      <c r="FZ10" s="245"/>
      <c r="GA10" s="245"/>
    </row>
    <row r="11" spans="1:183" ht="10.5" customHeight="1" x14ac:dyDescent="0.4">
      <c r="B11" s="1007"/>
      <c r="C11" s="1008"/>
      <c r="D11" s="1008"/>
      <c r="E11" s="1008"/>
      <c r="F11" s="1009"/>
      <c r="G11" s="798"/>
      <c r="H11" s="791"/>
      <c r="I11" s="791"/>
      <c r="J11" s="791"/>
      <c r="K11" s="791"/>
      <c r="L11" s="791"/>
      <c r="M11" s="791"/>
      <c r="N11" s="791"/>
      <c r="O11" s="792"/>
      <c r="P11" s="798"/>
      <c r="Q11" s="791"/>
      <c r="R11" s="791"/>
      <c r="S11" s="791"/>
      <c r="T11" s="791"/>
      <c r="U11" s="791"/>
      <c r="V11" s="791"/>
      <c r="W11" s="791"/>
      <c r="X11" s="792"/>
      <c r="Y11" s="798"/>
      <c r="Z11" s="791"/>
      <c r="AA11" s="791"/>
      <c r="AB11" s="791"/>
      <c r="AC11" s="791"/>
      <c r="AD11" s="791"/>
      <c r="AE11" s="791"/>
      <c r="AF11" s="791"/>
      <c r="AG11" s="791"/>
      <c r="AH11" s="246"/>
      <c r="AI11" s="242"/>
      <c r="AJ11" s="976"/>
      <c r="AK11" s="977"/>
      <c r="AL11" s="978"/>
      <c r="AM11" s="846"/>
      <c r="AN11" s="846"/>
      <c r="AO11" s="846"/>
      <c r="AP11" s="846"/>
      <c r="AQ11" s="847"/>
      <c r="AR11" s="837"/>
      <c r="AS11" s="837"/>
      <c r="AT11" s="837"/>
      <c r="AU11" s="837"/>
      <c r="AV11" s="837"/>
      <c r="AW11" s="837"/>
      <c r="AX11" s="837"/>
      <c r="AY11" s="837"/>
      <c r="AZ11" s="837"/>
      <c r="BA11" s="837"/>
      <c r="BB11" s="866"/>
      <c r="BC11" s="861"/>
      <c r="BD11" s="861"/>
      <c r="BE11" s="861"/>
      <c r="BF11" s="861"/>
      <c r="BG11" s="862"/>
      <c r="BH11" s="834" t="s">
        <v>213</v>
      </c>
      <c r="BI11" s="834"/>
      <c r="BJ11" s="834"/>
      <c r="BK11" s="834"/>
      <c r="BL11" s="834"/>
      <c r="BM11" s="834"/>
      <c r="BN11" s="834"/>
      <c r="BO11" s="834"/>
      <c r="BP11" s="834"/>
      <c r="BQ11" s="834"/>
      <c r="BR11" s="834"/>
      <c r="BS11" s="834"/>
      <c r="BT11" s="872"/>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FV11" s="245"/>
      <c r="FW11" s="245"/>
      <c r="FX11" s="245"/>
      <c r="FY11" s="245"/>
      <c r="FZ11" s="245"/>
      <c r="GA11" s="245"/>
    </row>
    <row r="12" spans="1:183" ht="10.5" customHeight="1" x14ac:dyDescent="0.4">
      <c r="B12" s="1007"/>
      <c r="C12" s="1008"/>
      <c r="D12" s="1008"/>
      <c r="E12" s="1008"/>
      <c r="F12" s="1009"/>
      <c r="G12" s="521"/>
      <c r="H12" s="436"/>
      <c r="I12" s="436"/>
      <c r="J12" s="436"/>
      <c r="K12" s="436"/>
      <c r="L12" s="436"/>
      <c r="M12" s="436"/>
      <c r="N12" s="436"/>
      <c r="O12" s="437"/>
      <c r="P12" s="521"/>
      <c r="Q12" s="436"/>
      <c r="R12" s="436"/>
      <c r="S12" s="436"/>
      <c r="T12" s="436"/>
      <c r="U12" s="436"/>
      <c r="V12" s="436"/>
      <c r="W12" s="436"/>
      <c r="X12" s="437"/>
      <c r="Y12" s="991">
        <f>G8+P8+Y8+G12+P12</f>
        <v>0</v>
      </c>
      <c r="Z12" s="992"/>
      <c r="AA12" s="992"/>
      <c r="AB12" s="992"/>
      <c r="AC12" s="992"/>
      <c r="AD12" s="992"/>
      <c r="AE12" s="992"/>
      <c r="AF12" s="992"/>
      <c r="AG12" s="992"/>
      <c r="AH12" s="248"/>
      <c r="AI12" s="242"/>
      <c r="AJ12" s="979"/>
      <c r="AK12" s="980"/>
      <c r="AL12" s="981"/>
      <c r="AM12" s="846"/>
      <c r="AN12" s="846"/>
      <c r="AO12" s="846"/>
      <c r="AP12" s="846"/>
      <c r="AQ12" s="847"/>
      <c r="AR12" s="867"/>
      <c r="AS12" s="867"/>
      <c r="AT12" s="867"/>
      <c r="AU12" s="867"/>
      <c r="AV12" s="867"/>
      <c r="AW12" s="867"/>
      <c r="AX12" s="867"/>
      <c r="AY12" s="867"/>
      <c r="AZ12" s="867"/>
      <c r="BA12" s="867"/>
      <c r="BB12" s="521"/>
      <c r="BC12" s="861"/>
      <c r="BD12" s="861"/>
      <c r="BE12" s="861"/>
      <c r="BF12" s="861"/>
      <c r="BG12" s="862"/>
      <c r="BH12" s="873"/>
      <c r="BI12" s="873"/>
      <c r="BJ12" s="873"/>
      <c r="BK12" s="873"/>
      <c r="BL12" s="873"/>
      <c r="BM12" s="873"/>
      <c r="BN12" s="873"/>
      <c r="BO12" s="873"/>
      <c r="BP12" s="873"/>
      <c r="BQ12" s="873"/>
      <c r="BR12" s="873"/>
      <c r="BS12" s="873"/>
      <c r="BT12" s="874"/>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FV12" s="245"/>
      <c r="FW12" s="245"/>
      <c r="FX12" s="245"/>
      <c r="FY12" s="245"/>
      <c r="FZ12" s="245"/>
      <c r="GA12" s="245"/>
    </row>
    <row r="13" spans="1:183" ht="10.5" customHeight="1" x14ac:dyDescent="0.4">
      <c r="B13" s="1010"/>
      <c r="C13" s="1011"/>
      <c r="D13" s="1011"/>
      <c r="E13" s="1011"/>
      <c r="F13" s="1012"/>
      <c r="G13" s="503"/>
      <c r="H13" s="425"/>
      <c r="I13" s="425"/>
      <c r="J13" s="425"/>
      <c r="K13" s="425"/>
      <c r="L13" s="425"/>
      <c r="M13" s="425"/>
      <c r="N13" s="425"/>
      <c r="O13" s="426"/>
      <c r="P13" s="503"/>
      <c r="Q13" s="425"/>
      <c r="R13" s="425"/>
      <c r="S13" s="425"/>
      <c r="T13" s="425"/>
      <c r="U13" s="425"/>
      <c r="V13" s="425"/>
      <c r="W13" s="425"/>
      <c r="X13" s="426"/>
      <c r="Y13" s="993"/>
      <c r="Z13" s="994"/>
      <c r="AA13" s="994"/>
      <c r="AB13" s="994"/>
      <c r="AC13" s="994"/>
      <c r="AD13" s="994"/>
      <c r="AE13" s="994"/>
      <c r="AF13" s="994"/>
      <c r="AG13" s="994"/>
      <c r="AH13" s="248"/>
      <c r="AI13" s="242"/>
      <c r="AJ13" s="249"/>
      <c r="AK13" s="249"/>
      <c r="AL13" s="249"/>
      <c r="AM13" s="250"/>
      <c r="AN13" s="251"/>
      <c r="AO13" s="251"/>
      <c r="AP13" s="251"/>
      <c r="AQ13" s="251"/>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FV13" s="245"/>
      <c r="FW13" s="245"/>
      <c r="FX13" s="245"/>
      <c r="FY13" s="245"/>
      <c r="FZ13" s="245"/>
      <c r="GA13" s="245"/>
    </row>
    <row r="14" spans="1:183" ht="10.5" customHeight="1" x14ac:dyDescent="0.4">
      <c r="B14" s="969" t="s">
        <v>737</v>
      </c>
      <c r="C14" s="969"/>
      <c r="D14" s="969"/>
      <c r="E14" s="969"/>
      <c r="F14" s="970"/>
      <c r="G14" s="793" t="s">
        <v>439</v>
      </c>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244"/>
      <c r="AI14" s="242"/>
      <c r="AJ14" s="966" t="s">
        <v>696</v>
      </c>
      <c r="AK14" s="967"/>
      <c r="AL14" s="966"/>
      <c r="AM14" s="848" t="s">
        <v>739</v>
      </c>
      <c r="AN14" s="848"/>
      <c r="AO14" s="848"/>
      <c r="AP14" s="848"/>
      <c r="AQ14" s="849"/>
      <c r="AR14" s="812" t="s">
        <v>21</v>
      </c>
      <c r="AS14" s="782"/>
      <c r="AT14" s="782"/>
      <c r="AU14" s="783"/>
      <c r="AV14" s="893"/>
      <c r="AW14" s="894"/>
      <c r="AX14" s="894"/>
      <c r="AY14" s="894"/>
      <c r="AZ14" s="894"/>
      <c r="BA14" s="894"/>
      <c r="BB14" s="894"/>
      <c r="BC14" s="894"/>
      <c r="BD14" s="894"/>
      <c r="BE14" s="894"/>
      <c r="BF14" s="895"/>
      <c r="BG14" s="808" t="s">
        <v>451</v>
      </c>
      <c r="BH14" s="808"/>
      <c r="BI14" s="808"/>
      <c r="BJ14" s="808"/>
      <c r="BK14" s="886"/>
      <c r="BL14" s="887"/>
      <c r="BM14" s="887"/>
      <c r="BN14" s="887"/>
      <c r="BO14" s="887"/>
      <c r="BP14" s="887"/>
      <c r="BQ14" s="887"/>
      <c r="BR14" s="887"/>
      <c r="BS14" s="887"/>
      <c r="BT14" s="888"/>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FV14" s="245"/>
      <c r="FW14" s="245"/>
      <c r="FX14" s="245"/>
      <c r="FY14" s="245"/>
      <c r="FZ14" s="245"/>
      <c r="GA14" s="245"/>
    </row>
    <row r="15" spans="1:183" ht="10.5" customHeight="1" x14ac:dyDescent="0.4">
      <c r="B15" s="969"/>
      <c r="C15" s="969"/>
      <c r="D15" s="969"/>
      <c r="E15" s="969"/>
      <c r="F15" s="970"/>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244"/>
      <c r="AI15" s="242"/>
      <c r="AJ15" s="966"/>
      <c r="AK15" s="967"/>
      <c r="AL15" s="966"/>
      <c r="AM15" s="848"/>
      <c r="AN15" s="848"/>
      <c r="AO15" s="848"/>
      <c r="AP15" s="848"/>
      <c r="AQ15" s="849"/>
      <c r="AR15" s="813"/>
      <c r="AS15" s="785"/>
      <c r="AT15" s="785"/>
      <c r="AU15" s="786"/>
      <c r="AV15" s="839"/>
      <c r="AW15" s="840"/>
      <c r="AX15" s="840"/>
      <c r="AY15" s="840"/>
      <c r="AZ15" s="840"/>
      <c r="BA15" s="840"/>
      <c r="BB15" s="840"/>
      <c r="BC15" s="840"/>
      <c r="BD15" s="840"/>
      <c r="BE15" s="840"/>
      <c r="BF15" s="841"/>
      <c r="BG15" s="805"/>
      <c r="BH15" s="805"/>
      <c r="BI15" s="805"/>
      <c r="BJ15" s="805"/>
      <c r="BK15" s="889"/>
      <c r="BL15" s="890"/>
      <c r="BM15" s="890"/>
      <c r="BN15" s="890"/>
      <c r="BO15" s="890"/>
      <c r="BP15" s="891"/>
      <c r="BQ15" s="891"/>
      <c r="BR15" s="891"/>
      <c r="BS15" s="891"/>
      <c r="BT15" s="892"/>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FV15" s="245"/>
      <c r="FW15" s="245"/>
      <c r="FX15" s="245"/>
      <c r="FY15" s="245"/>
      <c r="FZ15" s="245"/>
      <c r="GA15" s="245"/>
    </row>
    <row r="16" spans="1:183" ht="10.5" customHeight="1" x14ac:dyDescent="0.4">
      <c r="B16" s="969"/>
      <c r="C16" s="969"/>
      <c r="D16" s="969"/>
      <c r="E16" s="969"/>
      <c r="F16" s="970"/>
      <c r="G16" s="384"/>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248"/>
      <c r="AI16" s="242"/>
      <c r="AJ16" s="966"/>
      <c r="AK16" s="967"/>
      <c r="AL16" s="966"/>
      <c r="AM16" s="848"/>
      <c r="AN16" s="848"/>
      <c r="AO16" s="848"/>
      <c r="AP16" s="848"/>
      <c r="AQ16" s="849"/>
      <c r="AR16" s="817" t="s">
        <v>3</v>
      </c>
      <c r="AS16" s="818"/>
      <c r="AT16" s="818"/>
      <c r="AU16" s="819"/>
      <c r="AV16" s="907" t="s">
        <v>213</v>
      </c>
      <c r="AW16" s="908"/>
      <c r="AX16" s="908"/>
      <c r="AY16" s="909"/>
      <c r="AZ16" s="836"/>
      <c r="BA16" s="837"/>
      <c r="BB16" s="837"/>
      <c r="BC16" s="838"/>
      <c r="BD16" s="842" t="s">
        <v>134</v>
      </c>
      <c r="BE16" s="843"/>
      <c r="BF16" s="836"/>
      <c r="BG16" s="837"/>
      <c r="BH16" s="838"/>
      <c r="BI16" s="842" t="s">
        <v>135</v>
      </c>
      <c r="BJ16" s="843"/>
      <c r="BK16" s="836"/>
      <c r="BL16" s="837"/>
      <c r="BM16" s="838"/>
      <c r="BN16" s="842" t="s">
        <v>136</v>
      </c>
      <c r="BO16" s="906"/>
      <c r="BP16" s="896"/>
      <c r="BQ16" s="897"/>
      <c r="BR16" s="897"/>
      <c r="BS16" s="897"/>
      <c r="BT16" s="898"/>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FV16" s="245"/>
      <c r="FW16" s="245"/>
      <c r="FX16" s="245"/>
      <c r="FY16" s="245"/>
      <c r="FZ16" s="245"/>
      <c r="GA16" s="245"/>
    </row>
    <row r="17" spans="2:183" ht="10.5" customHeight="1" x14ac:dyDescent="0.4">
      <c r="B17" s="971"/>
      <c r="C17" s="971"/>
      <c r="D17" s="971"/>
      <c r="E17" s="971"/>
      <c r="F17" s="972"/>
      <c r="G17" s="504"/>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248"/>
      <c r="AI17" s="242"/>
      <c r="AJ17" s="966"/>
      <c r="AK17" s="967"/>
      <c r="AL17" s="966"/>
      <c r="AM17" s="848"/>
      <c r="AN17" s="848"/>
      <c r="AO17" s="848"/>
      <c r="AP17" s="848"/>
      <c r="AQ17" s="849"/>
      <c r="AR17" s="813"/>
      <c r="AS17" s="785"/>
      <c r="AT17" s="785"/>
      <c r="AU17" s="786"/>
      <c r="AV17" s="910"/>
      <c r="AW17" s="911"/>
      <c r="AX17" s="911"/>
      <c r="AY17" s="912"/>
      <c r="AZ17" s="839"/>
      <c r="BA17" s="840"/>
      <c r="BB17" s="840"/>
      <c r="BC17" s="841"/>
      <c r="BD17" s="844"/>
      <c r="BE17" s="845"/>
      <c r="BF17" s="839"/>
      <c r="BG17" s="840"/>
      <c r="BH17" s="841"/>
      <c r="BI17" s="844"/>
      <c r="BJ17" s="845"/>
      <c r="BK17" s="839"/>
      <c r="BL17" s="840"/>
      <c r="BM17" s="841"/>
      <c r="BN17" s="844"/>
      <c r="BO17" s="865"/>
      <c r="BP17" s="899"/>
      <c r="BQ17" s="900"/>
      <c r="BR17" s="900"/>
      <c r="BS17" s="900"/>
      <c r="BT17" s="901"/>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FV17" s="245"/>
      <c r="FW17" s="245"/>
      <c r="FX17" s="245"/>
      <c r="FY17" s="245"/>
      <c r="FZ17" s="245"/>
      <c r="GA17" s="245"/>
    </row>
    <row r="18" spans="2:183" ht="10.5" customHeight="1" x14ac:dyDescent="0.4">
      <c r="B18" s="996"/>
      <c r="C18" s="997"/>
      <c r="D18" s="997"/>
      <c r="E18" s="997"/>
      <c r="F18" s="998"/>
      <c r="G18" s="781" t="s">
        <v>447</v>
      </c>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244"/>
      <c r="AI18" s="242"/>
      <c r="AJ18" s="966"/>
      <c r="AK18" s="967"/>
      <c r="AL18" s="966"/>
      <c r="AM18" s="848"/>
      <c r="AN18" s="848"/>
      <c r="AO18" s="848"/>
      <c r="AP18" s="848"/>
      <c r="AQ18" s="849"/>
      <c r="AR18" s="793" t="s">
        <v>6</v>
      </c>
      <c r="AS18" s="794"/>
      <c r="AT18" s="794"/>
      <c r="AU18" s="811"/>
      <c r="AV18" s="902"/>
      <c r="AW18" s="903"/>
      <c r="AX18" s="903"/>
      <c r="AY18" s="903"/>
      <c r="AZ18" s="903"/>
      <c r="BA18" s="903"/>
      <c r="BB18" s="903"/>
      <c r="BC18" s="903"/>
      <c r="BD18" s="903"/>
      <c r="BE18" s="903"/>
      <c r="BF18" s="787" t="s">
        <v>78</v>
      </c>
      <c r="BG18" s="788"/>
      <c r="BH18" s="788"/>
      <c r="BI18" s="788"/>
      <c r="BJ18" s="789"/>
      <c r="BK18" s="801" t="s">
        <v>23</v>
      </c>
      <c r="BL18" s="802"/>
      <c r="BM18" s="802"/>
      <c r="BN18" s="802"/>
      <c r="BO18" s="803"/>
      <c r="BP18" s="807" t="s">
        <v>722</v>
      </c>
      <c r="BQ18" s="808"/>
      <c r="BR18" s="808"/>
      <c r="BS18" s="808"/>
      <c r="BT18" s="809"/>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FV18" s="245"/>
      <c r="FW18" s="245"/>
      <c r="FX18" s="245"/>
      <c r="FY18" s="245"/>
      <c r="FZ18" s="245"/>
      <c r="GA18" s="245"/>
    </row>
    <row r="19" spans="2:183" ht="10.5" customHeight="1" x14ac:dyDescent="0.4">
      <c r="B19" s="999"/>
      <c r="C19" s="1000"/>
      <c r="D19" s="1000"/>
      <c r="E19" s="1000"/>
      <c r="F19" s="1001"/>
      <c r="G19" s="784"/>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244"/>
      <c r="AI19" s="242"/>
      <c r="AJ19" s="966"/>
      <c r="AK19" s="967"/>
      <c r="AL19" s="966"/>
      <c r="AM19" s="848"/>
      <c r="AN19" s="848"/>
      <c r="AO19" s="848"/>
      <c r="AP19" s="848"/>
      <c r="AQ19" s="849"/>
      <c r="AR19" s="813"/>
      <c r="AS19" s="785"/>
      <c r="AT19" s="785"/>
      <c r="AU19" s="786"/>
      <c r="AV19" s="904"/>
      <c r="AW19" s="905"/>
      <c r="AX19" s="905"/>
      <c r="AY19" s="905"/>
      <c r="AZ19" s="905"/>
      <c r="BA19" s="905"/>
      <c r="BB19" s="905"/>
      <c r="BC19" s="905"/>
      <c r="BD19" s="905"/>
      <c r="BE19" s="905"/>
      <c r="BF19" s="790"/>
      <c r="BG19" s="791"/>
      <c r="BH19" s="791"/>
      <c r="BI19" s="791"/>
      <c r="BJ19" s="792"/>
      <c r="BK19" s="804"/>
      <c r="BL19" s="805"/>
      <c r="BM19" s="805"/>
      <c r="BN19" s="805"/>
      <c r="BO19" s="806"/>
      <c r="BP19" s="804"/>
      <c r="BQ19" s="805"/>
      <c r="BR19" s="805"/>
      <c r="BS19" s="805"/>
      <c r="BT19" s="810"/>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FV19" s="245"/>
      <c r="FW19" s="245"/>
      <c r="FX19" s="245"/>
      <c r="FY19" s="245"/>
      <c r="FZ19" s="245"/>
      <c r="GA19" s="245"/>
    </row>
    <row r="20" spans="2:183" ht="10.5" customHeight="1" x14ac:dyDescent="0.4">
      <c r="B20" s="1007" t="s">
        <v>693</v>
      </c>
      <c r="C20" s="1008"/>
      <c r="D20" s="1008"/>
      <c r="E20" s="1008"/>
      <c r="F20" s="1009"/>
      <c r="G20" s="787" t="s">
        <v>440</v>
      </c>
      <c r="H20" s="788"/>
      <c r="I20" s="788"/>
      <c r="J20" s="788"/>
      <c r="K20" s="788"/>
      <c r="L20" s="788"/>
      <c r="M20" s="788"/>
      <c r="N20" s="788"/>
      <c r="O20" s="789"/>
      <c r="P20" s="797" t="s">
        <v>441</v>
      </c>
      <c r="Q20" s="788"/>
      <c r="R20" s="788"/>
      <c r="S20" s="788"/>
      <c r="T20" s="788"/>
      <c r="U20" s="788"/>
      <c r="V20" s="788"/>
      <c r="W20" s="788"/>
      <c r="X20" s="789"/>
      <c r="Y20" s="799" t="s">
        <v>442</v>
      </c>
      <c r="Z20" s="800"/>
      <c r="AA20" s="800"/>
      <c r="AB20" s="800"/>
      <c r="AC20" s="800"/>
      <c r="AD20" s="800"/>
      <c r="AE20" s="800"/>
      <c r="AF20" s="800"/>
      <c r="AG20" s="800"/>
      <c r="AH20" s="246"/>
      <c r="AI20" s="242"/>
      <c r="AJ20" s="966"/>
      <c r="AK20" s="967"/>
      <c r="AL20" s="966"/>
      <c r="AM20" s="848"/>
      <c r="AN20" s="848"/>
      <c r="AO20" s="848"/>
      <c r="AP20" s="848"/>
      <c r="AQ20" s="849"/>
      <c r="AR20" s="793" t="s">
        <v>452</v>
      </c>
      <c r="AS20" s="794"/>
      <c r="AT20" s="794"/>
      <c r="AU20" s="811"/>
      <c r="AV20" s="836"/>
      <c r="AW20" s="837"/>
      <c r="AX20" s="837"/>
      <c r="AY20" s="837"/>
      <c r="AZ20" s="837"/>
      <c r="BA20" s="837"/>
      <c r="BB20" s="837"/>
      <c r="BC20" s="837"/>
      <c r="BD20" s="837"/>
      <c r="BE20" s="838"/>
      <c r="BF20" s="821" t="s">
        <v>213</v>
      </c>
      <c r="BG20" s="822"/>
      <c r="BH20" s="822"/>
      <c r="BI20" s="822"/>
      <c r="BJ20" s="823"/>
      <c r="BK20" s="831" t="s">
        <v>213</v>
      </c>
      <c r="BL20" s="827"/>
      <c r="BM20" s="827"/>
      <c r="BN20" s="827"/>
      <c r="BO20" s="832"/>
      <c r="BP20" s="827" t="s">
        <v>213</v>
      </c>
      <c r="BQ20" s="827"/>
      <c r="BR20" s="827"/>
      <c r="BS20" s="827"/>
      <c r="BT20" s="828"/>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FV20" s="245"/>
      <c r="FW20" s="245"/>
      <c r="FX20" s="245"/>
      <c r="FY20" s="245"/>
      <c r="FZ20" s="245"/>
      <c r="GA20" s="245"/>
    </row>
    <row r="21" spans="2:183" ht="10.5" customHeight="1" x14ac:dyDescent="0.4">
      <c r="B21" s="1007"/>
      <c r="C21" s="1008"/>
      <c r="D21" s="1008"/>
      <c r="E21" s="1008"/>
      <c r="F21" s="1009"/>
      <c r="G21" s="790"/>
      <c r="H21" s="791"/>
      <c r="I21" s="791"/>
      <c r="J21" s="791"/>
      <c r="K21" s="791"/>
      <c r="L21" s="791"/>
      <c r="M21" s="791"/>
      <c r="N21" s="791"/>
      <c r="O21" s="792"/>
      <c r="P21" s="798"/>
      <c r="Q21" s="791"/>
      <c r="R21" s="791"/>
      <c r="S21" s="791"/>
      <c r="T21" s="791"/>
      <c r="U21" s="791"/>
      <c r="V21" s="791"/>
      <c r="W21" s="791"/>
      <c r="X21" s="792"/>
      <c r="Y21" s="798"/>
      <c r="Z21" s="791"/>
      <c r="AA21" s="791"/>
      <c r="AB21" s="791"/>
      <c r="AC21" s="791"/>
      <c r="AD21" s="791"/>
      <c r="AE21" s="791"/>
      <c r="AF21" s="791"/>
      <c r="AG21" s="791"/>
      <c r="AH21" s="246"/>
      <c r="AI21" s="242"/>
      <c r="AJ21" s="966"/>
      <c r="AK21" s="967"/>
      <c r="AL21" s="966"/>
      <c r="AM21" s="850"/>
      <c r="AN21" s="850"/>
      <c r="AO21" s="850"/>
      <c r="AP21" s="850"/>
      <c r="AQ21" s="851"/>
      <c r="AR21" s="795"/>
      <c r="AS21" s="796"/>
      <c r="AT21" s="796"/>
      <c r="AU21" s="928"/>
      <c r="AV21" s="929"/>
      <c r="AW21" s="930"/>
      <c r="AX21" s="930"/>
      <c r="AY21" s="930"/>
      <c r="AZ21" s="930"/>
      <c r="BA21" s="930"/>
      <c r="BB21" s="930"/>
      <c r="BC21" s="930"/>
      <c r="BD21" s="930"/>
      <c r="BE21" s="931"/>
      <c r="BF21" s="941"/>
      <c r="BG21" s="942"/>
      <c r="BH21" s="942"/>
      <c r="BI21" s="942"/>
      <c r="BJ21" s="943"/>
      <c r="BK21" s="833"/>
      <c r="BL21" s="834"/>
      <c r="BM21" s="834"/>
      <c r="BN21" s="834"/>
      <c r="BO21" s="835"/>
      <c r="BP21" s="834"/>
      <c r="BQ21" s="834"/>
      <c r="BR21" s="834"/>
      <c r="BS21" s="834"/>
      <c r="BT21" s="872"/>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FV21" s="245"/>
      <c r="FW21" s="245"/>
      <c r="FX21" s="245"/>
      <c r="FY21" s="245"/>
      <c r="FZ21" s="245"/>
      <c r="GA21" s="245"/>
    </row>
    <row r="22" spans="2:183" ht="10.5" customHeight="1" x14ac:dyDescent="0.4">
      <c r="B22" s="1007"/>
      <c r="C22" s="1008"/>
      <c r="D22" s="1008"/>
      <c r="E22" s="1008"/>
      <c r="F22" s="1009"/>
      <c r="G22" s="422"/>
      <c r="H22" s="385"/>
      <c r="I22" s="385"/>
      <c r="J22" s="385"/>
      <c r="K22" s="385"/>
      <c r="L22" s="385"/>
      <c r="M22" s="385"/>
      <c r="N22" s="385"/>
      <c r="O22" s="423"/>
      <c r="P22" s="384"/>
      <c r="Q22" s="385"/>
      <c r="R22" s="385"/>
      <c r="S22" s="385"/>
      <c r="T22" s="385"/>
      <c r="U22" s="385"/>
      <c r="V22" s="385"/>
      <c r="W22" s="385"/>
      <c r="X22" s="423"/>
      <c r="Y22" s="384"/>
      <c r="Z22" s="385"/>
      <c r="AA22" s="385"/>
      <c r="AB22" s="385"/>
      <c r="AC22" s="385"/>
      <c r="AD22" s="385"/>
      <c r="AE22" s="385"/>
      <c r="AF22" s="385"/>
      <c r="AG22" s="385"/>
      <c r="AH22" s="247"/>
      <c r="AI22" s="242"/>
      <c r="AJ22" s="966"/>
      <c r="AK22" s="967"/>
      <c r="AL22" s="966"/>
      <c r="AM22" s="937" t="s">
        <v>720</v>
      </c>
      <c r="AN22" s="937"/>
      <c r="AO22" s="937"/>
      <c r="AP22" s="937"/>
      <c r="AQ22" s="995"/>
      <c r="AR22" s="812" t="s">
        <v>489</v>
      </c>
      <c r="AS22" s="782"/>
      <c r="AT22" s="782"/>
      <c r="AU22" s="783"/>
      <c r="AV22" s="424"/>
      <c r="AW22" s="425"/>
      <c r="AX22" s="425"/>
      <c r="AY22" s="425"/>
      <c r="AZ22" s="425"/>
      <c r="BA22" s="425"/>
      <c r="BB22" s="425"/>
      <c r="BC22" s="425"/>
      <c r="BD22" s="425"/>
      <c r="BE22" s="425"/>
      <c r="BF22" s="426"/>
      <c r="BG22" s="814" t="s">
        <v>7</v>
      </c>
      <c r="BH22" s="815"/>
      <c r="BI22" s="815"/>
      <c r="BJ22" s="816"/>
      <c r="BK22" s="913" t="s">
        <v>213</v>
      </c>
      <c r="BL22" s="884"/>
      <c r="BM22" s="884"/>
      <c r="BN22" s="884"/>
      <c r="BO22" s="885"/>
      <c r="BP22" s="896"/>
      <c r="BQ22" s="897"/>
      <c r="BR22" s="897"/>
      <c r="BS22" s="897"/>
      <c r="BT22" s="898"/>
      <c r="BU22" s="252"/>
      <c r="BV22" s="252"/>
      <c r="BW22" s="252"/>
      <c r="BX22" s="243"/>
      <c r="BY22" s="243"/>
      <c r="BZ22" s="243"/>
      <c r="CA22" s="252"/>
      <c r="CB22" s="252"/>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FV22" s="245"/>
      <c r="FW22" s="245"/>
      <c r="FX22" s="245"/>
      <c r="FY22" s="245"/>
      <c r="FZ22" s="245"/>
      <c r="GA22" s="245"/>
    </row>
    <row r="23" spans="2:183" ht="10.5" customHeight="1" x14ac:dyDescent="0.4">
      <c r="B23" s="1007"/>
      <c r="C23" s="1008"/>
      <c r="D23" s="1008"/>
      <c r="E23" s="1008"/>
      <c r="F23" s="1009"/>
      <c r="G23" s="427"/>
      <c r="H23" s="388"/>
      <c r="I23" s="388"/>
      <c r="J23" s="388"/>
      <c r="K23" s="388"/>
      <c r="L23" s="388"/>
      <c r="M23" s="388"/>
      <c r="N23" s="388"/>
      <c r="O23" s="428"/>
      <c r="P23" s="387"/>
      <c r="Q23" s="388"/>
      <c r="R23" s="388"/>
      <c r="S23" s="388"/>
      <c r="T23" s="388"/>
      <c r="U23" s="388"/>
      <c r="V23" s="388"/>
      <c r="W23" s="388"/>
      <c r="X23" s="428"/>
      <c r="Y23" s="387"/>
      <c r="Z23" s="388"/>
      <c r="AA23" s="388"/>
      <c r="AB23" s="388"/>
      <c r="AC23" s="388"/>
      <c r="AD23" s="388"/>
      <c r="AE23" s="388"/>
      <c r="AF23" s="388"/>
      <c r="AG23" s="388"/>
      <c r="AH23" s="247"/>
      <c r="AI23" s="242"/>
      <c r="AJ23" s="966"/>
      <c r="AK23" s="967"/>
      <c r="AL23" s="966"/>
      <c r="AM23" s="937"/>
      <c r="AN23" s="937"/>
      <c r="AO23" s="937"/>
      <c r="AP23" s="937"/>
      <c r="AQ23" s="995"/>
      <c r="AR23" s="813"/>
      <c r="AS23" s="785"/>
      <c r="AT23" s="785"/>
      <c r="AU23" s="786"/>
      <c r="AV23" s="427"/>
      <c r="AW23" s="388"/>
      <c r="AX23" s="388"/>
      <c r="AY23" s="388"/>
      <c r="AZ23" s="388"/>
      <c r="BA23" s="388"/>
      <c r="BB23" s="388"/>
      <c r="BC23" s="388"/>
      <c r="BD23" s="388"/>
      <c r="BE23" s="388"/>
      <c r="BF23" s="428"/>
      <c r="BG23" s="798"/>
      <c r="BH23" s="791"/>
      <c r="BI23" s="791"/>
      <c r="BJ23" s="792"/>
      <c r="BK23" s="914"/>
      <c r="BL23" s="829"/>
      <c r="BM23" s="829"/>
      <c r="BN23" s="829"/>
      <c r="BO23" s="830"/>
      <c r="BP23" s="915"/>
      <c r="BQ23" s="916"/>
      <c r="BR23" s="916"/>
      <c r="BS23" s="916"/>
      <c r="BT23" s="917"/>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FV23" s="245"/>
      <c r="FW23" s="245"/>
      <c r="FX23" s="245"/>
      <c r="FY23" s="245"/>
      <c r="FZ23" s="245"/>
      <c r="GA23" s="245"/>
    </row>
    <row r="24" spans="2:183" ht="10.5" customHeight="1" x14ac:dyDescent="0.4">
      <c r="B24" s="1007"/>
      <c r="C24" s="1008"/>
      <c r="D24" s="1008"/>
      <c r="E24" s="1008"/>
      <c r="F24" s="1009"/>
      <c r="G24" s="1018" t="s">
        <v>443</v>
      </c>
      <c r="H24" s="800"/>
      <c r="I24" s="800"/>
      <c r="J24" s="800"/>
      <c r="K24" s="800"/>
      <c r="L24" s="800"/>
      <c r="M24" s="800"/>
      <c r="N24" s="800"/>
      <c r="O24" s="820"/>
      <c r="P24" s="799" t="s">
        <v>444</v>
      </c>
      <c r="Q24" s="800"/>
      <c r="R24" s="800"/>
      <c r="S24" s="800"/>
      <c r="T24" s="800"/>
      <c r="U24" s="800"/>
      <c r="V24" s="800"/>
      <c r="W24" s="800"/>
      <c r="X24" s="820"/>
      <c r="Y24" s="793" t="s">
        <v>80</v>
      </c>
      <c r="Z24" s="794"/>
      <c r="AA24" s="794"/>
      <c r="AB24" s="794"/>
      <c r="AC24" s="794"/>
      <c r="AD24" s="794"/>
      <c r="AE24" s="794"/>
      <c r="AF24" s="794"/>
      <c r="AG24" s="794"/>
      <c r="AH24" s="244"/>
      <c r="AI24" s="242"/>
      <c r="AJ24" s="966"/>
      <c r="AK24" s="967"/>
      <c r="AL24" s="966"/>
      <c r="AM24" s="937"/>
      <c r="AN24" s="937"/>
      <c r="AO24" s="937"/>
      <c r="AP24" s="937"/>
      <c r="AQ24" s="995"/>
      <c r="AR24" s="817" t="s">
        <v>3</v>
      </c>
      <c r="AS24" s="818"/>
      <c r="AT24" s="818"/>
      <c r="AU24" s="819"/>
      <c r="AV24" s="907" t="s">
        <v>213</v>
      </c>
      <c r="AW24" s="908"/>
      <c r="AX24" s="908"/>
      <c r="AY24" s="909"/>
      <c r="AZ24" s="836"/>
      <c r="BA24" s="837"/>
      <c r="BB24" s="837"/>
      <c r="BC24" s="838"/>
      <c r="BD24" s="842" t="s">
        <v>134</v>
      </c>
      <c r="BE24" s="843"/>
      <c r="BF24" s="836"/>
      <c r="BG24" s="837"/>
      <c r="BH24" s="838"/>
      <c r="BI24" s="842" t="s">
        <v>135</v>
      </c>
      <c r="BJ24" s="843"/>
      <c r="BK24" s="836"/>
      <c r="BL24" s="837"/>
      <c r="BM24" s="838"/>
      <c r="BN24" s="842" t="s">
        <v>136</v>
      </c>
      <c r="BO24" s="906"/>
      <c r="BP24" s="915"/>
      <c r="BQ24" s="916"/>
      <c r="BR24" s="916"/>
      <c r="BS24" s="916"/>
      <c r="BT24" s="917"/>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FV24" s="245"/>
      <c r="FW24" s="245"/>
      <c r="FX24" s="245"/>
      <c r="FY24" s="245"/>
      <c r="FZ24" s="245"/>
      <c r="GA24" s="245"/>
    </row>
    <row r="25" spans="2:183" ht="10.5" customHeight="1" x14ac:dyDescent="0.4">
      <c r="B25" s="1007"/>
      <c r="C25" s="1008"/>
      <c r="D25" s="1008"/>
      <c r="E25" s="1008"/>
      <c r="F25" s="1009"/>
      <c r="G25" s="790"/>
      <c r="H25" s="791"/>
      <c r="I25" s="791"/>
      <c r="J25" s="791"/>
      <c r="K25" s="791"/>
      <c r="L25" s="791"/>
      <c r="M25" s="791"/>
      <c r="N25" s="791"/>
      <c r="O25" s="792"/>
      <c r="P25" s="798"/>
      <c r="Q25" s="791"/>
      <c r="R25" s="791"/>
      <c r="S25" s="791"/>
      <c r="T25" s="791"/>
      <c r="U25" s="791"/>
      <c r="V25" s="791"/>
      <c r="W25" s="791"/>
      <c r="X25" s="792"/>
      <c r="Y25" s="813"/>
      <c r="Z25" s="785"/>
      <c r="AA25" s="785"/>
      <c r="AB25" s="785"/>
      <c r="AC25" s="785"/>
      <c r="AD25" s="785"/>
      <c r="AE25" s="785"/>
      <c r="AF25" s="785"/>
      <c r="AG25" s="785"/>
      <c r="AH25" s="244"/>
      <c r="AI25" s="242"/>
      <c r="AJ25" s="966"/>
      <c r="AK25" s="967"/>
      <c r="AL25" s="966"/>
      <c r="AM25" s="937"/>
      <c r="AN25" s="937"/>
      <c r="AO25" s="937"/>
      <c r="AP25" s="937"/>
      <c r="AQ25" s="995"/>
      <c r="AR25" s="813"/>
      <c r="AS25" s="785"/>
      <c r="AT25" s="785"/>
      <c r="AU25" s="786"/>
      <c r="AV25" s="910"/>
      <c r="AW25" s="911"/>
      <c r="AX25" s="911"/>
      <c r="AY25" s="912"/>
      <c r="AZ25" s="839"/>
      <c r="BA25" s="840"/>
      <c r="BB25" s="840"/>
      <c r="BC25" s="841"/>
      <c r="BD25" s="844"/>
      <c r="BE25" s="845"/>
      <c r="BF25" s="839"/>
      <c r="BG25" s="840"/>
      <c r="BH25" s="841"/>
      <c r="BI25" s="844"/>
      <c r="BJ25" s="845"/>
      <c r="BK25" s="839"/>
      <c r="BL25" s="840"/>
      <c r="BM25" s="841"/>
      <c r="BN25" s="844"/>
      <c r="BO25" s="865"/>
      <c r="BP25" s="899"/>
      <c r="BQ25" s="900"/>
      <c r="BR25" s="900"/>
      <c r="BS25" s="900"/>
      <c r="BT25" s="901"/>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FV25" s="245"/>
      <c r="FW25" s="245"/>
      <c r="FX25" s="245"/>
      <c r="FY25" s="245"/>
      <c r="FZ25" s="245"/>
      <c r="GA25" s="245"/>
    </row>
    <row r="26" spans="2:183" ht="10.5" customHeight="1" x14ac:dyDescent="0.4">
      <c r="B26" s="1007"/>
      <c r="C26" s="1008"/>
      <c r="D26" s="1008"/>
      <c r="E26" s="1008"/>
      <c r="F26" s="1009"/>
      <c r="G26" s="435"/>
      <c r="H26" s="436"/>
      <c r="I26" s="436"/>
      <c r="J26" s="436"/>
      <c r="K26" s="436"/>
      <c r="L26" s="436"/>
      <c r="M26" s="436"/>
      <c r="N26" s="436"/>
      <c r="O26" s="437"/>
      <c r="P26" s="521"/>
      <c r="Q26" s="436"/>
      <c r="R26" s="436"/>
      <c r="S26" s="436"/>
      <c r="T26" s="436"/>
      <c r="U26" s="436"/>
      <c r="V26" s="436"/>
      <c r="W26" s="436"/>
      <c r="X26" s="437"/>
      <c r="Y26" s="991">
        <f>計算用シート!E46</f>
        <v>0</v>
      </c>
      <c r="Z26" s="992"/>
      <c r="AA26" s="992"/>
      <c r="AB26" s="992"/>
      <c r="AC26" s="992"/>
      <c r="AD26" s="992"/>
      <c r="AE26" s="992"/>
      <c r="AF26" s="992"/>
      <c r="AG26" s="992"/>
      <c r="AH26" s="248"/>
      <c r="AI26" s="242"/>
      <c r="AJ26" s="966"/>
      <c r="AK26" s="967"/>
      <c r="AL26" s="966"/>
      <c r="AM26" s="937"/>
      <c r="AN26" s="937"/>
      <c r="AO26" s="937"/>
      <c r="AP26" s="937"/>
      <c r="AQ26" s="995"/>
      <c r="AR26" s="793" t="s">
        <v>6</v>
      </c>
      <c r="AS26" s="794"/>
      <c r="AT26" s="794"/>
      <c r="AU26" s="811"/>
      <c r="AV26" s="902"/>
      <c r="AW26" s="903"/>
      <c r="AX26" s="903"/>
      <c r="AY26" s="903"/>
      <c r="AZ26" s="903"/>
      <c r="BA26" s="903"/>
      <c r="BB26" s="903"/>
      <c r="BC26" s="903"/>
      <c r="BD26" s="903"/>
      <c r="BE26" s="903"/>
      <c r="BF26" s="787" t="s">
        <v>78</v>
      </c>
      <c r="BG26" s="788"/>
      <c r="BH26" s="788"/>
      <c r="BI26" s="788"/>
      <c r="BJ26" s="789"/>
      <c r="BK26" s="801" t="s">
        <v>23</v>
      </c>
      <c r="BL26" s="802"/>
      <c r="BM26" s="802"/>
      <c r="BN26" s="802"/>
      <c r="BO26" s="803"/>
      <c r="BP26" s="807" t="s">
        <v>722</v>
      </c>
      <c r="BQ26" s="808"/>
      <c r="BR26" s="808"/>
      <c r="BS26" s="808"/>
      <c r="BT26" s="809"/>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FV26" s="245"/>
      <c r="FW26" s="245"/>
      <c r="FX26" s="245"/>
      <c r="FY26" s="245"/>
      <c r="FZ26" s="245"/>
      <c r="GA26" s="245"/>
    </row>
    <row r="27" spans="2:183" ht="10.5" customHeight="1" x14ac:dyDescent="0.4">
      <c r="B27" s="1010"/>
      <c r="C27" s="1011"/>
      <c r="D27" s="1011"/>
      <c r="E27" s="1011"/>
      <c r="F27" s="1012"/>
      <c r="G27" s="424"/>
      <c r="H27" s="425"/>
      <c r="I27" s="425"/>
      <c r="J27" s="425"/>
      <c r="K27" s="425"/>
      <c r="L27" s="425"/>
      <c r="M27" s="425"/>
      <c r="N27" s="425"/>
      <c r="O27" s="426"/>
      <c r="P27" s="503"/>
      <c r="Q27" s="425"/>
      <c r="R27" s="425"/>
      <c r="S27" s="425"/>
      <c r="T27" s="425"/>
      <c r="U27" s="425"/>
      <c r="V27" s="425"/>
      <c r="W27" s="425"/>
      <c r="X27" s="426"/>
      <c r="Y27" s="993"/>
      <c r="Z27" s="994"/>
      <c r="AA27" s="994"/>
      <c r="AB27" s="994"/>
      <c r="AC27" s="994"/>
      <c r="AD27" s="994"/>
      <c r="AE27" s="994"/>
      <c r="AF27" s="994"/>
      <c r="AG27" s="994"/>
      <c r="AH27" s="248"/>
      <c r="AI27" s="242"/>
      <c r="AJ27" s="966"/>
      <c r="AK27" s="967"/>
      <c r="AL27" s="966"/>
      <c r="AM27" s="937"/>
      <c r="AN27" s="937"/>
      <c r="AO27" s="937"/>
      <c r="AP27" s="937"/>
      <c r="AQ27" s="995"/>
      <c r="AR27" s="813"/>
      <c r="AS27" s="785"/>
      <c r="AT27" s="785"/>
      <c r="AU27" s="786"/>
      <c r="AV27" s="904"/>
      <c r="AW27" s="905"/>
      <c r="AX27" s="905"/>
      <c r="AY27" s="905"/>
      <c r="AZ27" s="905"/>
      <c r="BA27" s="905"/>
      <c r="BB27" s="905"/>
      <c r="BC27" s="905"/>
      <c r="BD27" s="905"/>
      <c r="BE27" s="905"/>
      <c r="BF27" s="790"/>
      <c r="BG27" s="791"/>
      <c r="BH27" s="791"/>
      <c r="BI27" s="791"/>
      <c r="BJ27" s="792"/>
      <c r="BK27" s="804"/>
      <c r="BL27" s="805"/>
      <c r="BM27" s="805"/>
      <c r="BN27" s="805"/>
      <c r="BO27" s="806"/>
      <c r="BP27" s="804"/>
      <c r="BQ27" s="805"/>
      <c r="BR27" s="805"/>
      <c r="BS27" s="805"/>
      <c r="BT27" s="810"/>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FV27" s="245"/>
      <c r="FW27" s="245"/>
      <c r="FX27" s="245"/>
      <c r="FY27" s="245"/>
      <c r="FZ27" s="245"/>
      <c r="GA27" s="245"/>
    </row>
    <row r="28" spans="2:183" ht="10.5" customHeight="1" x14ac:dyDescent="0.4">
      <c r="B28" s="944" t="s">
        <v>708</v>
      </c>
      <c r="C28" s="945"/>
      <c r="D28" s="945"/>
      <c r="E28" s="945"/>
      <c r="F28" s="946"/>
      <c r="G28" s="781" t="s">
        <v>448</v>
      </c>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244"/>
      <c r="AI28" s="242"/>
      <c r="AJ28" s="966"/>
      <c r="AK28" s="967"/>
      <c r="AL28" s="966"/>
      <c r="AM28" s="937"/>
      <c r="AN28" s="937"/>
      <c r="AO28" s="937"/>
      <c r="AP28" s="937"/>
      <c r="AQ28" s="995"/>
      <c r="AR28" s="793" t="s">
        <v>452</v>
      </c>
      <c r="AS28" s="794"/>
      <c r="AT28" s="794"/>
      <c r="AU28" s="811"/>
      <c r="AV28" s="836"/>
      <c r="AW28" s="837"/>
      <c r="AX28" s="837"/>
      <c r="AY28" s="837"/>
      <c r="AZ28" s="837"/>
      <c r="BA28" s="837"/>
      <c r="BB28" s="837"/>
      <c r="BC28" s="837"/>
      <c r="BD28" s="837"/>
      <c r="BE28" s="838"/>
      <c r="BF28" s="821" t="s">
        <v>213</v>
      </c>
      <c r="BG28" s="822"/>
      <c r="BH28" s="822"/>
      <c r="BI28" s="822"/>
      <c r="BJ28" s="823"/>
      <c r="BK28" s="831" t="s">
        <v>213</v>
      </c>
      <c r="BL28" s="827"/>
      <c r="BM28" s="827"/>
      <c r="BN28" s="827"/>
      <c r="BO28" s="832"/>
      <c r="BP28" s="827" t="s">
        <v>213</v>
      </c>
      <c r="BQ28" s="827"/>
      <c r="BR28" s="827"/>
      <c r="BS28" s="827"/>
      <c r="BT28" s="828"/>
      <c r="BU28" s="243"/>
      <c r="BV28" s="243"/>
      <c r="BW28" s="243"/>
      <c r="BX28" s="243"/>
      <c r="BY28" s="243"/>
      <c r="BZ28" s="243"/>
      <c r="CA28" s="243"/>
      <c r="CB28" s="243"/>
      <c r="CC28" s="243"/>
      <c r="CD28" s="243"/>
      <c r="CE28" s="243"/>
      <c r="CF28" s="243"/>
      <c r="CG28" s="243"/>
      <c r="CH28" s="243"/>
      <c r="CI28" s="243"/>
      <c r="CJ28" s="243"/>
      <c r="CK28" s="243"/>
      <c r="CL28" s="243"/>
      <c r="CM28" s="243"/>
      <c r="CN28" s="243"/>
      <c r="CO28" s="243"/>
      <c r="CP28" s="243"/>
      <c r="CQ28" s="243"/>
      <c r="CR28" s="243"/>
      <c r="CS28" s="243"/>
      <c r="CT28" s="243"/>
      <c r="CU28" s="243"/>
      <c r="CV28" s="243"/>
      <c r="CW28" s="243"/>
      <c r="CX28" s="243"/>
      <c r="CY28" s="243"/>
    </row>
    <row r="29" spans="2:183" ht="10.5" customHeight="1" x14ac:dyDescent="0.4">
      <c r="B29" s="944"/>
      <c r="C29" s="945"/>
      <c r="D29" s="945"/>
      <c r="E29" s="945"/>
      <c r="F29" s="946"/>
      <c r="G29" s="784"/>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244"/>
      <c r="AI29" s="242"/>
      <c r="AJ29" s="966"/>
      <c r="AK29" s="967"/>
      <c r="AL29" s="966"/>
      <c r="AM29" s="937"/>
      <c r="AN29" s="937"/>
      <c r="AO29" s="937"/>
      <c r="AP29" s="937"/>
      <c r="AQ29" s="995"/>
      <c r="AR29" s="812"/>
      <c r="AS29" s="782"/>
      <c r="AT29" s="782"/>
      <c r="AU29" s="783"/>
      <c r="AV29" s="932"/>
      <c r="AW29" s="867"/>
      <c r="AX29" s="867"/>
      <c r="AY29" s="867"/>
      <c r="AZ29" s="867"/>
      <c r="BA29" s="867"/>
      <c r="BB29" s="867"/>
      <c r="BC29" s="867"/>
      <c r="BD29" s="867"/>
      <c r="BE29" s="933"/>
      <c r="BF29" s="824"/>
      <c r="BG29" s="825"/>
      <c r="BH29" s="825"/>
      <c r="BI29" s="825"/>
      <c r="BJ29" s="826"/>
      <c r="BK29" s="919"/>
      <c r="BL29" s="873"/>
      <c r="BM29" s="873"/>
      <c r="BN29" s="873"/>
      <c r="BO29" s="920"/>
      <c r="BP29" s="829"/>
      <c r="BQ29" s="829"/>
      <c r="BR29" s="829"/>
      <c r="BS29" s="829"/>
      <c r="BT29" s="830"/>
      <c r="BU29" s="243"/>
      <c r="BV29" s="243"/>
      <c r="BW29" s="243"/>
      <c r="BX29" s="243"/>
      <c r="BY29" s="243"/>
      <c r="BZ29" s="243"/>
      <c r="CA29" s="243"/>
      <c r="CB29" s="243"/>
      <c r="CC29" s="243"/>
      <c r="CD29" s="243"/>
      <c r="CE29" s="243"/>
      <c r="CF29" s="243"/>
      <c r="CG29" s="243"/>
      <c r="CH29" s="243"/>
      <c r="CI29" s="243"/>
      <c r="CJ29" s="243"/>
      <c r="CK29" s="243"/>
      <c r="CL29" s="243"/>
      <c r="CM29" s="243"/>
      <c r="CN29" s="243"/>
      <c r="CO29" s="243"/>
      <c r="CP29" s="243"/>
      <c r="CQ29" s="243"/>
      <c r="CR29" s="243"/>
      <c r="CS29" s="243"/>
      <c r="CT29" s="243"/>
      <c r="CU29" s="243"/>
      <c r="CV29" s="243"/>
      <c r="CW29" s="243"/>
      <c r="CX29" s="243"/>
      <c r="CY29" s="243"/>
    </row>
    <row r="30" spans="2:183" ht="10.5" customHeight="1" x14ac:dyDescent="0.4">
      <c r="B30" s="944"/>
      <c r="C30" s="945"/>
      <c r="D30" s="945"/>
      <c r="E30" s="945"/>
      <c r="F30" s="946"/>
      <c r="G30" s="787" t="s">
        <v>445</v>
      </c>
      <c r="H30" s="788"/>
      <c r="I30" s="788"/>
      <c r="J30" s="788"/>
      <c r="K30" s="788"/>
      <c r="L30" s="788"/>
      <c r="M30" s="788"/>
      <c r="N30" s="788"/>
      <c r="O30" s="789"/>
      <c r="P30" s="797" t="s">
        <v>446</v>
      </c>
      <c r="Q30" s="788"/>
      <c r="R30" s="788"/>
      <c r="S30" s="788"/>
      <c r="T30" s="788"/>
      <c r="U30" s="788"/>
      <c r="V30" s="788"/>
      <c r="W30" s="788"/>
      <c r="X30" s="789"/>
      <c r="Y30" s="799" t="s">
        <v>80</v>
      </c>
      <c r="Z30" s="800"/>
      <c r="AA30" s="800"/>
      <c r="AB30" s="800"/>
      <c r="AC30" s="800"/>
      <c r="AD30" s="800"/>
      <c r="AE30" s="800"/>
      <c r="AF30" s="800"/>
      <c r="AG30" s="800"/>
      <c r="AH30" s="246"/>
      <c r="AI30" s="242"/>
      <c r="AJ30" s="966"/>
      <c r="AK30" s="967"/>
      <c r="AL30" s="966"/>
      <c r="AM30" s="937"/>
      <c r="AN30" s="937"/>
      <c r="AO30" s="937"/>
      <c r="AP30" s="937"/>
      <c r="AQ30" s="995"/>
      <c r="AR30" s="812" t="s">
        <v>490</v>
      </c>
      <c r="AS30" s="782"/>
      <c r="AT30" s="782"/>
      <c r="AU30" s="783"/>
      <c r="AV30" s="424"/>
      <c r="AW30" s="425"/>
      <c r="AX30" s="425"/>
      <c r="AY30" s="425"/>
      <c r="AZ30" s="425"/>
      <c r="BA30" s="425"/>
      <c r="BB30" s="425"/>
      <c r="BC30" s="425"/>
      <c r="BD30" s="425"/>
      <c r="BE30" s="425"/>
      <c r="BF30" s="426"/>
      <c r="BG30" s="814" t="s">
        <v>7</v>
      </c>
      <c r="BH30" s="815"/>
      <c r="BI30" s="815"/>
      <c r="BJ30" s="816"/>
      <c r="BK30" s="913" t="s">
        <v>213</v>
      </c>
      <c r="BL30" s="884"/>
      <c r="BM30" s="884"/>
      <c r="BN30" s="884"/>
      <c r="BO30" s="885"/>
      <c r="BP30" s="896"/>
      <c r="BQ30" s="897"/>
      <c r="BR30" s="897"/>
      <c r="BS30" s="897"/>
      <c r="BT30" s="898"/>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3"/>
    </row>
    <row r="31" spans="2:183" ht="10.5" customHeight="1" x14ac:dyDescent="0.4">
      <c r="B31" s="944"/>
      <c r="C31" s="945"/>
      <c r="D31" s="945"/>
      <c r="E31" s="945"/>
      <c r="F31" s="946"/>
      <c r="G31" s="790"/>
      <c r="H31" s="791"/>
      <c r="I31" s="791"/>
      <c r="J31" s="791"/>
      <c r="K31" s="791"/>
      <c r="L31" s="791"/>
      <c r="M31" s="791"/>
      <c r="N31" s="791"/>
      <c r="O31" s="792"/>
      <c r="P31" s="798"/>
      <c r="Q31" s="791"/>
      <c r="R31" s="791"/>
      <c r="S31" s="791"/>
      <c r="T31" s="791"/>
      <c r="U31" s="791"/>
      <c r="V31" s="791"/>
      <c r="W31" s="791"/>
      <c r="X31" s="792"/>
      <c r="Y31" s="798"/>
      <c r="Z31" s="791"/>
      <c r="AA31" s="791"/>
      <c r="AB31" s="791"/>
      <c r="AC31" s="791"/>
      <c r="AD31" s="791"/>
      <c r="AE31" s="791"/>
      <c r="AF31" s="791"/>
      <c r="AG31" s="791"/>
      <c r="AH31" s="246"/>
      <c r="AI31" s="242"/>
      <c r="AJ31" s="966"/>
      <c r="AK31" s="967"/>
      <c r="AL31" s="966"/>
      <c r="AM31" s="937"/>
      <c r="AN31" s="937"/>
      <c r="AO31" s="937"/>
      <c r="AP31" s="937"/>
      <c r="AQ31" s="995"/>
      <c r="AR31" s="813"/>
      <c r="AS31" s="785"/>
      <c r="AT31" s="785"/>
      <c r="AU31" s="786"/>
      <c r="AV31" s="427"/>
      <c r="AW31" s="388"/>
      <c r="AX31" s="388"/>
      <c r="AY31" s="388"/>
      <c r="AZ31" s="388"/>
      <c r="BA31" s="388"/>
      <c r="BB31" s="388"/>
      <c r="BC31" s="388"/>
      <c r="BD31" s="388"/>
      <c r="BE31" s="388"/>
      <c r="BF31" s="428"/>
      <c r="BG31" s="798"/>
      <c r="BH31" s="791"/>
      <c r="BI31" s="791"/>
      <c r="BJ31" s="792"/>
      <c r="BK31" s="914"/>
      <c r="BL31" s="829"/>
      <c r="BM31" s="829"/>
      <c r="BN31" s="829"/>
      <c r="BO31" s="830"/>
      <c r="BP31" s="915"/>
      <c r="BQ31" s="916"/>
      <c r="BR31" s="916"/>
      <c r="BS31" s="916"/>
      <c r="BT31" s="917"/>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row>
    <row r="32" spans="2:183" ht="10.5" customHeight="1" x14ac:dyDescent="0.4">
      <c r="B32" s="944"/>
      <c r="C32" s="945"/>
      <c r="D32" s="945"/>
      <c r="E32" s="945"/>
      <c r="F32" s="946"/>
      <c r="G32" s="422"/>
      <c r="H32" s="385"/>
      <c r="I32" s="385"/>
      <c r="J32" s="385"/>
      <c r="K32" s="385"/>
      <c r="L32" s="385"/>
      <c r="M32" s="385"/>
      <c r="N32" s="385"/>
      <c r="O32" s="423"/>
      <c r="P32" s="384"/>
      <c r="Q32" s="385"/>
      <c r="R32" s="385"/>
      <c r="S32" s="385"/>
      <c r="T32" s="385"/>
      <c r="U32" s="385"/>
      <c r="V32" s="385"/>
      <c r="W32" s="385"/>
      <c r="X32" s="423"/>
      <c r="Y32" s="947">
        <f>計算用シート!F50</f>
        <v>0</v>
      </c>
      <c r="Z32" s="948"/>
      <c r="AA32" s="948"/>
      <c r="AB32" s="948"/>
      <c r="AC32" s="948"/>
      <c r="AD32" s="948"/>
      <c r="AE32" s="948"/>
      <c r="AF32" s="948"/>
      <c r="AG32" s="948"/>
      <c r="AH32" s="248"/>
      <c r="AI32" s="242"/>
      <c r="AJ32" s="966"/>
      <c r="AK32" s="967"/>
      <c r="AL32" s="966"/>
      <c r="AM32" s="937"/>
      <c r="AN32" s="937"/>
      <c r="AO32" s="937"/>
      <c r="AP32" s="937"/>
      <c r="AQ32" s="995"/>
      <c r="AR32" s="817" t="s">
        <v>3</v>
      </c>
      <c r="AS32" s="818"/>
      <c r="AT32" s="818"/>
      <c r="AU32" s="819"/>
      <c r="AV32" s="907" t="s">
        <v>213</v>
      </c>
      <c r="AW32" s="908"/>
      <c r="AX32" s="908"/>
      <c r="AY32" s="909"/>
      <c r="AZ32" s="836"/>
      <c r="BA32" s="837"/>
      <c r="BB32" s="837"/>
      <c r="BC32" s="838"/>
      <c r="BD32" s="842" t="s">
        <v>134</v>
      </c>
      <c r="BE32" s="843"/>
      <c r="BF32" s="836"/>
      <c r="BG32" s="837"/>
      <c r="BH32" s="838"/>
      <c r="BI32" s="842" t="s">
        <v>135</v>
      </c>
      <c r="BJ32" s="843"/>
      <c r="BK32" s="836"/>
      <c r="BL32" s="837"/>
      <c r="BM32" s="838"/>
      <c r="BN32" s="842" t="s">
        <v>136</v>
      </c>
      <c r="BO32" s="906"/>
      <c r="BP32" s="915"/>
      <c r="BQ32" s="916"/>
      <c r="BR32" s="916"/>
      <c r="BS32" s="916"/>
      <c r="BT32" s="917"/>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c r="CW32" s="243"/>
      <c r="CX32" s="243"/>
      <c r="CY32" s="243"/>
    </row>
    <row r="33" spans="2:103" ht="10.5" customHeight="1" x14ac:dyDescent="0.4">
      <c r="B33" s="944"/>
      <c r="C33" s="945"/>
      <c r="D33" s="945"/>
      <c r="E33" s="945"/>
      <c r="F33" s="946"/>
      <c r="G33" s="507"/>
      <c r="H33" s="505"/>
      <c r="I33" s="505"/>
      <c r="J33" s="505"/>
      <c r="K33" s="505"/>
      <c r="L33" s="505"/>
      <c r="M33" s="505"/>
      <c r="N33" s="505"/>
      <c r="O33" s="506"/>
      <c r="P33" s="504"/>
      <c r="Q33" s="505"/>
      <c r="R33" s="505"/>
      <c r="S33" s="505"/>
      <c r="T33" s="505"/>
      <c r="U33" s="505"/>
      <c r="V33" s="505"/>
      <c r="W33" s="505"/>
      <c r="X33" s="506"/>
      <c r="Y33" s="949"/>
      <c r="Z33" s="950"/>
      <c r="AA33" s="950"/>
      <c r="AB33" s="950"/>
      <c r="AC33" s="950"/>
      <c r="AD33" s="950"/>
      <c r="AE33" s="950"/>
      <c r="AF33" s="950"/>
      <c r="AG33" s="950"/>
      <c r="AH33" s="248"/>
      <c r="AI33" s="242"/>
      <c r="AJ33" s="966"/>
      <c r="AK33" s="967"/>
      <c r="AL33" s="966"/>
      <c r="AM33" s="937"/>
      <c r="AN33" s="937"/>
      <c r="AO33" s="937"/>
      <c r="AP33" s="937"/>
      <c r="AQ33" s="995"/>
      <c r="AR33" s="813"/>
      <c r="AS33" s="785"/>
      <c r="AT33" s="785"/>
      <c r="AU33" s="786"/>
      <c r="AV33" s="910"/>
      <c r="AW33" s="911"/>
      <c r="AX33" s="911"/>
      <c r="AY33" s="912"/>
      <c r="AZ33" s="839"/>
      <c r="BA33" s="840"/>
      <c r="BB33" s="840"/>
      <c r="BC33" s="841"/>
      <c r="BD33" s="844"/>
      <c r="BE33" s="845"/>
      <c r="BF33" s="839"/>
      <c r="BG33" s="840"/>
      <c r="BH33" s="841"/>
      <c r="BI33" s="844"/>
      <c r="BJ33" s="845"/>
      <c r="BK33" s="839"/>
      <c r="BL33" s="840"/>
      <c r="BM33" s="841"/>
      <c r="BN33" s="844"/>
      <c r="BO33" s="865"/>
      <c r="BP33" s="899"/>
      <c r="BQ33" s="900"/>
      <c r="BR33" s="900"/>
      <c r="BS33" s="900"/>
      <c r="BT33" s="901"/>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3"/>
      <c r="CQ33" s="243"/>
      <c r="CR33" s="243"/>
      <c r="CS33" s="243"/>
      <c r="CT33" s="243"/>
      <c r="CU33" s="243"/>
      <c r="CV33" s="243"/>
      <c r="CW33" s="243"/>
      <c r="CX33" s="243"/>
      <c r="CY33" s="243"/>
    </row>
    <row r="34" spans="2:103" ht="10.5" customHeight="1" x14ac:dyDescent="0.4">
      <c r="B34" s="937" t="s">
        <v>691</v>
      </c>
      <c r="C34" s="938"/>
      <c r="D34" s="938"/>
      <c r="E34" s="938"/>
      <c r="F34" s="939"/>
      <c r="G34" s="807" t="s">
        <v>81</v>
      </c>
      <c r="H34" s="808"/>
      <c r="I34" s="808"/>
      <c r="J34" s="808"/>
      <c r="K34" s="808"/>
      <c r="L34" s="1013"/>
      <c r="M34" s="807" t="s">
        <v>82</v>
      </c>
      <c r="N34" s="808"/>
      <c r="O34" s="808"/>
      <c r="P34" s="808"/>
      <c r="Q34" s="808"/>
      <c r="R34" s="1013"/>
      <c r="S34" s="1014" t="s">
        <v>83</v>
      </c>
      <c r="T34" s="1014"/>
      <c r="U34" s="1014"/>
      <c r="V34" s="1014"/>
      <c r="W34" s="1014"/>
      <c r="X34" s="1015"/>
      <c r="Y34" s="808" t="s">
        <v>84</v>
      </c>
      <c r="Z34" s="808"/>
      <c r="AA34" s="808"/>
      <c r="AB34" s="808"/>
      <c r="AC34" s="808"/>
      <c r="AD34" s="808"/>
      <c r="AE34" s="808"/>
      <c r="AF34" s="808"/>
      <c r="AG34" s="809"/>
      <c r="AH34" s="246"/>
      <c r="AI34" s="242"/>
      <c r="AJ34" s="966"/>
      <c r="AK34" s="967"/>
      <c r="AL34" s="966"/>
      <c r="AM34" s="937"/>
      <c r="AN34" s="937"/>
      <c r="AO34" s="937"/>
      <c r="AP34" s="937"/>
      <c r="AQ34" s="995"/>
      <c r="AR34" s="793" t="s">
        <v>6</v>
      </c>
      <c r="AS34" s="794"/>
      <c r="AT34" s="794"/>
      <c r="AU34" s="811"/>
      <c r="AV34" s="902"/>
      <c r="AW34" s="903"/>
      <c r="AX34" s="903"/>
      <c r="AY34" s="903"/>
      <c r="AZ34" s="903"/>
      <c r="BA34" s="903"/>
      <c r="BB34" s="903"/>
      <c r="BC34" s="903"/>
      <c r="BD34" s="903"/>
      <c r="BE34" s="903"/>
      <c r="BF34" s="787" t="s">
        <v>78</v>
      </c>
      <c r="BG34" s="788"/>
      <c r="BH34" s="788"/>
      <c r="BI34" s="788"/>
      <c r="BJ34" s="789"/>
      <c r="BK34" s="801" t="s">
        <v>23</v>
      </c>
      <c r="BL34" s="802"/>
      <c r="BM34" s="802"/>
      <c r="BN34" s="802"/>
      <c r="BO34" s="803"/>
      <c r="BP34" s="807" t="s">
        <v>722</v>
      </c>
      <c r="BQ34" s="808"/>
      <c r="BR34" s="808"/>
      <c r="BS34" s="808"/>
      <c r="BT34" s="809"/>
      <c r="BU34" s="253"/>
      <c r="BV34" s="253"/>
      <c r="BW34" s="253"/>
      <c r="BX34" s="243"/>
      <c r="BY34" s="243"/>
      <c r="BZ34" s="243"/>
      <c r="CA34" s="243"/>
      <c r="CB34" s="243"/>
      <c r="CC34" s="243"/>
      <c r="CD34" s="243"/>
      <c r="CE34" s="243"/>
      <c r="CF34" s="243"/>
      <c r="CG34" s="243"/>
      <c r="CH34" s="243"/>
      <c r="CI34" s="243"/>
      <c r="CJ34" s="243"/>
      <c r="CK34" s="243"/>
      <c r="CL34" s="243"/>
      <c r="CM34" s="243"/>
      <c r="CN34" s="243"/>
      <c r="CO34" s="243"/>
      <c r="CP34" s="243"/>
      <c r="CQ34" s="243"/>
      <c r="CR34" s="243"/>
      <c r="CS34" s="243"/>
      <c r="CT34" s="243"/>
      <c r="CU34" s="243"/>
      <c r="CV34" s="243"/>
      <c r="CW34" s="243"/>
      <c r="CX34" s="243"/>
      <c r="CY34" s="243"/>
    </row>
    <row r="35" spans="2:103" ht="10.5" customHeight="1" x14ac:dyDescent="0.4">
      <c r="B35" s="938"/>
      <c r="C35" s="938"/>
      <c r="D35" s="938"/>
      <c r="E35" s="938"/>
      <c r="F35" s="939"/>
      <c r="G35" s="804"/>
      <c r="H35" s="805"/>
      <c r="I35" s="805"/>
      <c r="J35" s="805"/>
      <c r="K35" s="805"/>
      <c r="L35" s="806"/>
      <c r="M35" s="804"/>
      <c r="N35" s="805"/>
      <c r="O35" s="805"/>
      <c r="P35" s="805"/>
      <c r="Q35" s="805"/>
      <c r="R35" s="806"/>
      <c r="S35" s="1016"/>
      <c r="T35" s="1016"/>
      <c r="U35" s="1016"/>
      <c r="V35" s="1016"/>
      <c r="W35" s="1016"/>
      <c r="X35" s="1017"/>
      <c r="Y35" s="805"/>
      <c r="Z35" s="805"/>
      <c r="AA35" s="805"/>
      <c r="AB35" s="805"/>
      <c r="AC35" s="805"/>
      <c r="AD35" s="805"/>
      <c r="AE35" s="805"/>
      <c r="AF35" s="805"/>
      <c r="AG35" s="810"/>
      <c r="AH35" s="246"/>
      <c r="AI35" s="242"/>
      <c r="AJ35" s="966"/>
      <c r="AK35" s="967"/>
      <c r="AL35" s="966"/>
      <c r="AM35" s="937"/>
      <c r="AN35" s="937"/>
      <c r="AO35" s="937"/>
      <c r="AP35" s="937"/>
      <c r="AQ35" s="995"/>
      <c r="AR35" s="813"/>
      <c r="AS35" s="785"/>
      <c r="AT35" s="785"/>
      <c r="AU35" s="786"/>
      <c r="AV35" s="904"/>
      <c r="AW35" s="905"/>
      <c r="AX35" s="905"/>
      <c r="AY35" s="905"/>
      <c r="AZ35" s="905"/>
      <c r="BA35" s="905"/>
      <c r="BB35" s="905"/>
      <c r="BC35" s="905"/>
      <c r="BD35" s="905"/>
      <c r="BE35" s="905"/>
      <c r="BF35" s="790"/>
      <c r="BG35" s="791"/>
      <c r="BH35" s="791"/>
      <c r="BI35" s="791"/>
      <c r="BJ35" s="792"/>
      <c r="BK35" s="804"/>
      <c r="BL35" s="805"/>
      <c r="BM35" s="805"/>
      <c r="BN35" s="805"/>
      <c r="BO35" s="806"/>
      <c r="BP35" s="804"/>
      <c r="BQ35" s="805"/>
      <c r="BR35" s="805"/>
      <c r="BS35" s="805"/>
      <c r="BT35" s="810"/>
      <c r="BU35" s="253"/>
      <c r="BV35" s="253"/>
      <c r="BW35" s="25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row>
    <row r="36" spans="2:103" ht="10.5" customHeight="1" x14ac:dyDescent="0.4">
      <c r="B36" s="938"/>
      <c r="C36" s="938"/>
      <c r="D36" s="938"/>
      <c r="E36" s="938"/>
      <c r="F36" s="939"/>
      <c r="G36" s="836"/>
      <c r="H36" s="837"/>
      <c r="I36" s="837"/>
      <c r="J36" s="837"/>
      <c r="K36" s="837"/>
      <c r="L36" s="838"/>
      <c r="M36" s="836"/>
      <c r="N36" s="837"/>
      <c r="O36" s="837"/>
      <c r="P36" s="837"/>
      <c r="Q36" s="837"/>
      <c r="R36" s="838"/>
      <c r="S36" s="837"/>
      <c r="T36" s="837"/>
      <c r="U36" s="837"/>
      <c r="V36" s="837"/>
      <c r="W36" s="837"/>
      <c r="X36" s="838"/>
      <c r="Y36" s="837"/>
      <c r="Z36" s="837"/>
      <c r="AA36" s="837"/>
      <c r="AB36" s="837"/>
      <c r="AC36" s="837"/>
      <c r="AD36" s="837"/>
      <c r="AE36" s="837"/>
      <c r="AF36" s="837"/>
      <c r="AG36" s="866"/>
      <c r="AH36" s="247"/>
      <c r="AI36" s="242"/>
      <c r="AJ36" s="966"/>
      <c r="AK36" s="967"/>
      <c r="AL36" s="966"/>
      <c r="AM36" s="937"/>
      <c r="AN36" s="937"/>
      <c r="AO36" s="937"/>
      <c r="AP36" s="937"/>
      <c r="AQ36" s="995"/>
      <c r="AR36" s="793" t="s">
        <v>452</v>
      </c>
      <c r="AS36" s="794"/>
      <c r="AT36" s="794"/>
      <c r="AU36" s="811"/>
      <c r="AV36" s="836"/>
      <c r="AW36" s="837"/>
      <c r="AX36" s="837"/>
      <c r="AY36" s="837"/>
      <c r="AZ36" s="837"/>
      <c r="BA36" s="837"/>
      <c r="BB36" s="837"/>
      <c r="BC36" s="837"/>
      <c r="BD36" s="837"/>
      <c r="BE36" s="838"/>
      <c r="BF36" s="821" t="s">
        <v>213</v>
      </c>
      <c r="BG36" s="822"/>
      <c r="BH36" s="822"/>
      <c r="BI36" s="822"/>
      <c r="BJ36" s="823"/>
      <c r="BK36" s="831" t="s">
        <v>213</v>
      </c>
      <c r="BL36" s="827"/>
      <c r="BM36" s="827"/>
      <c r="BN36" s="827"/>
      <c r="BO36" s="832"/>
      <c r="BP36" s="827" t="s">
        <v>213</v>
      </c>
      <c r="BQ36" s="827"/>
      <c r="BR36" s="827"/>
      <c r="BS36" s="827"/>
      <c r="BT36" s="828"/>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row>
    <row r="37" spans="2:103" ht="10.5" customHeight="1" x14ac:dyDescent="0.4">
      <c r="B37" s="938"/>
      <c r="C37" s="938"/>
      <c r="D37" s="938"/>
      <c r="E37" s="938"/>
      <c r="F37" s="939"/>
      <c r="G37" s="932"/>
      <c r="H37" s="867"/>
      <c r="I37" s="867"/>
      <c r="J37" s="867"/>
      <c r="K37" s="867"/>
      <c r="L37" s="933"/>
      <c r="M37" s="932"/>
      <c r="N37" s="867"/>
      <c r="O37" s="867"/>
      <c r="P37" s="867"/>
      <c r="Q37" s="867"/>
      <c r="R37" s="933"/>
      <c r="S37" s="867"/>
      <c r="T37" s="867"/>
      <c r="U37" s="867"/>
      <c r="V37" s="867"/>
      <c r="W37" s="867"/>
      <c r="X37" s="933"/>
      <c r="Y37" s="867"/>
      <c r="Z37" s="867"/>
      <c r="AA37" s="867"/>
      <c r="AB37" s="867"/>
      <c r="AC37" s="867"/>
      <c r="AD37" s="867"/>
      <c r="AE37" s="867"/>
      <c r="AF37" s="867"/>
      <c r="AG37" s="521"/>
      <c r="AH37" s="247"/>
      <c r="AI37" s="242"/>
      <c r="AJ37" s="966"/>
      <c r="AK37" s="967"/>
      <c r="AL37" s="966"/>
      <c r="AM37" s="937"/>
      <c r="AN37" s="937"/>
      <c r="AO37" s="937"/>
      <c r="AP37" s="937"/>
      <c r="AQ37" s="995"/>
      <c r="AR37" s="812"/>
      <c r="AS37" s="782"/>
      <c r="AT37" s="782"/>
      <c r="AU37" s="783"/>
      <c r="AV37" s="932"/>
      <c r="AW37" s="867"/>
      <c r="AX37" s="867"/>
      <c r="AY37" s="867"/>
      <c r="AZ37" s="867"/>
      <c r="BA37" s="867"/>
      <c r="BB37" s="867"/>
      <c r="BC37" s="867"/>
      <c r="BD37" s="867"/>
      <c r="BE37" s="933"/>
      <c r="BF37" s="824"/>
      <c r="BG37" s="825"/>
      <c r="BH37" s="825"/>
      <c r="BI37" s="825"/>
      <c r="BJ37" s="826"/>
      <c r="BK37" s="919"/>
      <c r="BL37" s="873"/>
      <c r="BM37" s="873"/>
      <c r="BN37" s="873"/>
      <c r="BO37" s="920"/>
      <c r="BP37" s="829"/>
      <c r="BQ37" s="829"/>
      <c r="BR37" s="829"/>
      <c r="BS37" s="829"/>
      <c r="BT37" s="830"/>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c r="CW37" s="243"/>
      <c r="CX37" s="243"/>
      <c r="CY37" s="243"/>
    </row>
    <row r="38" spans="2:103" ht="10.5" customHeight="1" x14ac:dyDescent="0.4">
      <c r="B38" s="938"/>
      <c r="C38" s="938"/>
      <c r="D38" s="938"/>
      <c r="E38" s="938"/>
      <c r="F38" s="939"/>
      <c r="G38" s="961" t="s">
        <v>85</v>
      </c>
      <c r="H38" s="868"/>
      <c r="I38" s="868"/>
      <c r="J38" s="868"/>
      <c r="K38" s="868"/>
      <c r="L38" s="868"/>
      <c r="M38" s="868"/>
      <c r="N38" s="868"/>
      <c r="O38" s="868"/>
      <c r="P38" s="962"/>
      <c r="Q38" s="808" t="s">
        <v>86</v>
      </c>
      <c r="R38" s="808"/>
      <c r="S38" s="808"/>
      <c r="T38" s="808"/>
      <c r="U38" s="808"/>
      <c r="V38" s="808"/>
      <c r="W38" s="808"/>
      <c r="X38" s="808"/>
      <c r="Y38" s="808"/>
      <c r="Z38" s="808"/>
      <c r="AA38" s="808"/>
      <c r="AB38" s="808"/>
      <c r="AC38" s="808"/>
      <c r="AD38" s="808"/>
      <c r="AE38" s="808"/>
      <c r="AF38" s="808"/>
      <c r="AG38" s="809"/>
      <c r="AH38" s="246"/>
      <c r="AI38" s="242"/>
      <c r="AJ38" s="966"/>
      <c r="AK38" s="967"/>
      <c r="AL38" s="966"/>
      <c r="AM38" s="937"/>
      <c r="AN38" s="937"/>
      <c r="AO38" s="937"/>
      <c r="AP38" s="937"/>
      <c r="AQ38" s="995"/>
      <c r="AR38" s="812" t="s">
        <v>567</v>
      </c>
      <c r="AS38" s="782"/>
      <c r="AT38" s="782"/>
      <c r="AU38" s="783"/>
      <c r="AV38" s="424"/>
      <c r="AW38" s="425"/>
      <c r="AX38" s="425"/>
      <c r="AY38" s="425"/>
      <c r="AZ38" s="425"/>
      <c r="BA38" s="425"/>
      <c r="BB38" s="425"/>
      <c r="BC38" s="425"/>
      <c r="BD38" s="425"/>
      <c r="BE38" s="425"/>
      <c r="BF38" s="426"/>
      <c r="BG38" s="814" t="s">
        <v>7</v>
      </c>
      <c r="BH38" s="815"/>
      <c r="BI38" s="815"/>
      <c r="BJ38" s="816"/>
      <c r="BK38" s="913" t="s">
        <v>213</v>
      </c>
      <c r="BL38" s="884"/>
      <c r="BM38" s="884"/>
      <c r="BN38" s="884"/>
      <c r="BO38" s="885"/>
      <c r="BP38" s="896"/>
      <c r="BQ38" s="897"/>
      <c r="BR38" s="897"/>
      <c r="BS38" s="897"/>
      <c r="BT38" s="898"/>
      <c r="BU38" s="243"/>
      <c r="BV38" s="243"/>
      <c r="BW38" s="243"/>
      <c r="BX38" s="253"/>
      <c r="BY38" s="253"/>
      <c r="BZ38" s="253"/>
      <c r="CA38" s="253"/>
      <c r="CB38" s="253"/>
      <c r="CC38" s="243"/>
      <c r="CD38" s="243"/>
      <c r="CE38" s="243"/>
      <c r="CF38" s="243"/>
      <c r="CG38" s="243"/>
      <c r="CH38" s="243"/>
      <c r="CI38" s="243"/>
      <c r="CJ38" s="243"/>
      <c r="CK38" s="243"/>
      <c r="CL38" s="243"/>
      <c r="CM38" s="243"/>
      <c r="CN38" s="243"/>
      <c r="CO38" s="243"/>
      <c r="CP38" s="243"/>
      <c r="CQ38" s="243"/>
      <c r="CR38" s="243"/>
      <c r="CS38" s="243"/>
      <c r="CT38" s="243"/>
      <c r="CU38" s="243"/>
      <c r="CV38" s="243"/>
      <c r="CW38" s="243"/>
      <c r="CX38" s="243"/>
      <c r="CY38" s="243"/>
    </row>
    <row r="39" spans="2:103" ht="10.5" customHeight="1" x14ac:dyDescent="0.4">
      <c r="B39" s="938"/>
      <c r="C39" s="938"/>
      <c r="D39" s="938"/>
      <c r="E39" s="938"/>
      <c r="F39" s="939"/>
      <c r="G39" s="963"/>
      <c r="H39" s="870"/>
      <c r="I39" s="870"/>
      <c r="J39" s="870"/>
      <c r="K39" s="870"/>
      <c r="L39" s="870"/>
      <c r="M39" s="870"/>
      <c r="N39" s="870"/>
      <c r="O39" s="870"/>
      <c r="P39" s="964"/>
      <c r="Q39" s="805"/>
      <c r="R39" s="805"/>
      <c r="S39" s="805"/>
      <c r="T39" s="805"/>
      <c r="U39" s="805"/>
      <c r="V39" s="805"/>
      <c r="W39" s="805"/>
      <c r="X39" s="805"/>
      <c r="Y39" s="805"/>
      <c r="Z39" s="805"/>
      <c r="AA39" s="805"/>
      <c r="AB39" s="805"/>
      <c r="AC39" s="805"/>
      <c r="AD39" s="805"/>
      <c r="AE39" s="805"/>
      <c r="AF39" s="805"/>
      <c r="AG39" s="810"/>
      <c r="AH39" s="246"/>
      <c r="AI39" s="242"/>
      <c r="AJ39" s="966"/>
      <c r="AK39" s="967"/>
      <c r="AL39" s="966"/>
      <c r="AM39" s="937"/>
      <c r="AN39" s="937"/>
      <c r="AO39" s="937"/>
      <c r="AP39" s="937"/>
      <c r="AQ39" s="995"/>
      <c r="AR39" s="813"/>
      <c r="AS39" s="785"/>
      <c r="AT39" s="785"/>
      <c r="AU39" s="786"/>
      <c r="AV39" s="427"/>
      <c r="AW39" s="388"/>
      <c r="AX39" s="388"/>
      <c r="AY39" s="388"/>
      <c r="AZ39" s="388"/>
      <c r="BA39" s="388"/>
      <c r="BB39" s="388"/>
      <c r="BC39" s="388"/>
      <c r="BD39" s="388"/>
      <c r="BE39" s="388"/>
      <c r="BF39" s="428"/>
      <c r="BG39" s="798"/>
      <c r="BH39" s="791"/>
      <c r="BI39" s="791"/>
      <c r="BJ39" s="792"/>
      <c r="BK39" s="914"/>
      <c r="BL39" s="829"/>
      <c r="BM39" s="829"/>
      <c r="BN39" s="829"/>
      <c r="BO39" s="830"/>
      <c r="BP39" s="915"/>
      <c r="BQ39" s="916"/>
      <c r="BR39" s="916"/>
      <c r="BS39" s="916"/>
      <c r="BT39" s="917"/>
      <c r="BU39" s="243"/>
      <c r="BV39" s="243"/>
      <c r="BW39" s="243"/>
      <c r="BX39" s="253"/>
      <c r="BY39" s="253"/>
      <c r="BZ39" s="253"/>
      <c r="CA39" s="253"/>
      <c r="CB39" s="253"/>
      <c r="CC39" s="243"/>
      <c r="CD39" s="243"/>
      <c r="CE39" s="243"/>
      <c r="CF39" s="243"/>
      <c r="CG39" s="243"/>
      <c r="CH39" s="243"/>
      <c r="CI39" s="243"/>
      <c r="CJ39" s="243"/>
      <c r="CK39" s="243"/>
      <c r="CL39" s="243"/>
      <c r="CM39" s="243"/>
      <c r="CN39" s="243"/>
      <c r="CO39" s="243"/>
      <c r="CP39" s="243"/>
      <c r="CQ39" s="243"/>
      <c r="CR39" s="243"/>
      <c r="CS39" s="243"/>
      <c r="CT39" s="243"/>
      <c r="CU39" s="243"/>
      <c r="CV39" s="243"/>
      <c r="CW39" s="243"/>
      <c r="CX39" s="243"/>
      <c r="CY39" s="243"/>
    </row>
    <row r="40" spans="2:103" ht="10.5" customHeight="1" x14ac:dyDescent="0.4">
      <c r="B40" s="938"/>
      <c r="C40" s="938"/>
      <c r="D40" s="938"/>
      <c r="E40" s="938"/>
      <c r="F40" s="939"/>
      <c r="G40" s="836"/>
      <c r="H40" s="837"/>
      <c r="I40" s="837"/>
      <c r="J40" s="837"/>
      <c r="K40" s="837"/>
      <c r="L40" s="837"/>
      <c r="M40" s="837"/>
      <c r="N40" s="837"/>
      <c r="O40" s="837"/>
      <c r="P40" s="838"/>
      <c r="Q40" s="837"/>
      <c r="R40" s="837"/>
      <c r="S40" s="837"/>
      <c r="T40" s="837"/>
      <c r="U40" s="837"/>
      <c r="V40" s="837"/>
      <c r="W40" s="837"/>
      <c r="X40" s="837"/>
      <c r="Y40" s="837"/>
      <c r="Z40" s="837"/>
      <c r="AA40" s="837"/>
      <c r="AB40" s="837"/>
      <c r="AC40" s="837"/>
      <c r="AD40" s="837"/>
      <c r="AE40" s="837"/>
      <c r="AF40" s="837"/>
      <c r="AG40" s="866"/>
      <c r="AH40" s="247"/>
      <c r="AI40" s="242"/>
      <c r="AJ40" s="966"/>
      <c r="AK40" s="967"/>
      <c r="AL40" s="966"/>
      <c r="AM40" s="937"/>
      <c r="AN40" s="937"/>
      <c r="AO40" s="937"/>
      <c r="AP40" s="937"/>
      <c r="AQ40" s="995"/>
      <c r="AR40" s="793" t="s">
        <v>3</v>
      </c>
      <c r="AS40" s="794"/>
      <c r="AT40" s="794"/>
      <c r="AU40" s="811"/>
      <c r="AV40" s="907" t="s">
        <v>213</v>
      </c>
      <c r="AW40" s="908"/>
      <c r="AX40" s="908"/>
      <c r="AY40" s="909"/>
      <c r="AZ40" s="836"/>
      <c r="BA40" s="837"/>
      <c r="BB40" s="837"/>
      <c r="BC40" s="838"/>
      <c r="BD40" s="842" t="s">
        <v>134</v>
      </c>
      <c r="BE40" s="843"/>
      <c r="BF40" s="836"/>
      <c r="BG40" s="837"/>
      <c r="BH40" s="838"/>
      <c r="BI40" s="842" t="s">
        <v>135</v>
      </c>
      <c r="BJ40" s="843"/>
      <c r="BK40" s="836"/>
      <c r="BL40" s="837"/>
      <c r="BM40" s="838"/>
      <c r="BN40" s="842" t="s">
        <v>136</v>
      </c>
      <c r="BO40" s="906"/>
      <c r="BP40" s="915"/>
      <c r="BQ40" s="916"/>
      <c r="BR40" s="916"/>
      <c r="BS40" s="916"/>
      <c r="BT40" s="917"/>
      <c r="BU40" s="243"/>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3"/>
      <c r="CT40" s="243"/>
      <c r="CU40" s="243"/>
      <c r="CV40" s="243"/>
      <c r="CW40" s="243"/>
      <c r="CX40" s="243"/>
      <c r="CY40" s="243"/>
    </row>
    <row r="41" spans="2:103" ht="10.5" customHeight="1" x14ac:dyDescent="0.4">
      <c r="B41" s="938"/>
      <c r="C41" s="938"/>
      <c r="D41" s="938"/>
      <c r="E41" s="938"/>
      <c r="F41" s="939"/>
      <c r="G41" s="932"/>
      <c r="H41" s="867"/>
      <c r="I41" s="867"/>
      <c r="J41" s="867"/>
      <c r="K41" s="867"/>
      <c r="L41" s="867"/>
      <c r="M41" s="867"/>
      <c r="N41" s="867"/>
      <c r="O41" s="867"/>
      <c r="P41" s="933"/>
      <c r="Q41" s="867"/>
      <c r="R41" s="867"/>
      <c r="S41" s="867"/>
      <c r="T41" s="867"/>
      <c r="U41" s="867"/>
      <c r="V41" s="867"/>
      <c r="W41" s="867"/>
      <c r="X41" s="867"/>
      <c r="Y41" s="867"/>
      <c r="Z41" s="867"/>
      <c r="AA41" s="867"/>
      <c r="AB41" s="867"/>
      <c r="AC41" s="867"/>
      <c r="AD41" s="867"/>
      <c r="AE41" s="867"/>
      <c r="AF41" s="867"/>
      <c r="AG41" s="521"/>
      <c r="AH41" s="247"/>
      <c r="AI41" s="242"/>
      <c r="AJ41" s="966"/>
      <c r="AK41" s="967"/>
      <c r="AL41" s="966"/>
      <c r="AM41" s="937"/>
      <c r="AN41" s="937"/>
      <c r="AO41" s="937"/>
      <c r="AP41" s="937"/>
      <c r="AQ41" s="995"/>
      <c r="AR41" s="813"/>
      <c r="AS41" s="785"/>
      <c r="AT41" s="785"/>
      <c r="AU41" s="786"/>
      <c r="AV41" s="910"/>
      <c r="AW41" s="911"/>
      <c r="AX41" s="911"/>
      <c r="AY41" s="912"/>
      <c r="AZ41" s="839"/>
      <c r="BA41" s="840"/>
      <c r="BB41" s="840"/>
      <c r="BC41" s="841"/>
      <c r="BD41" s="844"/>
      <c r="BE41" s="845"/>
      <c r="BF41" s="839"/>
      <c r="BG41" s="840"/>
      <c r="BH41" s="841"/>
      <c r="BI41" s="844"/>
      <c r="BJ41" s="845"/>
      <c r="BK41" s="839"/>
      <c r="BL41" s="840"/>
      <c r="BM41" s="841"/>
      <c r="BN41" s="844"/>
      <c r="BO41" s="865"/>
      <c r="BP41" s="899"/>
      <c r="BQ41" s="900"/>
      <c r="BR41" s="900"/>
      <c r="BS41" s="900"/>
      <c r="BT41" s="901"/>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row>
    <row r="42" spans="2:103" ht="10.5" customHeight="1" x14ac:dyDescent="0.4">
      <c r="B42" s="937" t="s">
        <v>694</v>
      </c>
      <c r="C42" s="938"/>
      <c r="D42" s="938"/>
      <c r="E42" s="938"/>
      <c r="F42" s="939"/>
      <c r="G42" s="781" t="s">
        <v>87</v>
      </c>
      <c r="H42" s="782"/>
      <c r="I42" s="782"/>
      <c r="J42" s="782"/>
      <c r="K42" s="782"/>
      <c r="L42" s="782"/>
      <c r="M42" s="782"/>
      <c r="N42" s="782"/>
      <c r="O42" s="782"/>
      <c r="P42" s="782"/>
      <c r="Q42" s="782"/>
      <c r="R42" s="782"/>
      <c r="S42" s="782"/>
      <c r="T42" s="782"/>
      <c r="U42" s="782"/>
      <c r="V42" s="782"/>
      <c r="W42" s="783"/>
      <c r="X42" s="951" t="s">
        <v>692</v>
      </c>
      <c r="Y42" s="951"/>
      <c r="Z42" s="951"/>
      <c r="AA42" s="951"/>
      <c r="AB42" s="951"/>
      <c r="AC42" s="951"/>
      <c r="AD42" s="951"/>
      <c r="AE42" s="951"/>
      <c r="AF42" s="951"/>
      <c r="AG42" s="952"/>
      <c r="AH42" s="254"/>
      <c r="AI42" s="242"/>
      <c r="AJ42" s="966"/>
      <c r="AK42" s="967"/>
      <c r="AL42" s="966"/>
      <c r="AM42" s="937"/>
      <c r="AN42" s="937"/>
      <c r="AO42" s="937"/>
      <c r="AP42" s="937"/>
      <c r="AQ42" s="995"/>
      <c r="AR42" s="793" t="s">
        <v>6</v>
      </c>
      <c r="AS42" s="794"/>
      <c r="AT42" s="794"/>
      <c r="AU42" s="811"/>
      <c r="AV42" s="902"/>
      <c r="AW42" s="903"/>
      <c r="AX42" s="903"/>
      <c r="AY42" s="903"/>
      <c r="AZ42" s="903"/>
      <c r="BA42" s="903"/>
      <c r="BB42" s="903"/>
      <c r="BC42" s="903"/>
      <c r="BD42" s="903"/>
      <c r="BE42" s="903"/>
      <c r="BF42" s="787" t="s">
        <v>78</v>
      </c>
      <c r="BG42" s="788"/>
      <c r="BH42" s="788"/>
      <c r="BI42" s="788"/>
      <c r="BJ42" s="789"/>
      <c r="BK42" s="801" t="s">
        <v>23</v>
      </c>
      <c r="BL42" s="802"/>
      <c r="BM42" s="802"/>
      <c r="BN42" s="802"/>
      <c r="BO42" s="803"/>
      <c r="BP42" s="807" t="s">
        <v>722</v>
      </c>
      <c r="BQ42" s="808"/>
      <c r="BR42" s="808"/>
      <c r="BS42" s="808"/>
      <c r="BT42" s="809"/>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row>
    <row r="43" spans="2:103" ht="10.5" customHeight="1" x14ac:dyDescent="0.4">
      <c r="B43" s="938"/>
      <c r="C43" s="938"/>
      <c r="D43" s="938"/>
      <c r="E43" s="938"/>
      <c r="F43" s="939"/>
      <c r="G43" s="940"/>
      <c r="H43" s="796"/>
      <c r="I43" s="796"/>
      <c r="J43" s="796"/>
      <c r="K43" s="796"/>
      <c r="L43" s="796"/>
      <c r="M43" s="796"/>
      <c r="N43" s="796"/>
      <c r="O43" s="796"/>
      <c r="P43" s="796"/>
      <c r="Q43" s="796"/>
      <c r="R43" s="796"/>
      <c r="S43" s="796"/>
      <c r="T43" s="796"/>
      <c r="U43" s="796"/>
      <c r="V43" s="796"/>
      <c r="W43" s="928"/>
      <c r="X43" s="951"/>
      <c r="Y43" s="951"/>
      <c r="Z43" s="951"/>
      <c r="AA43" s="951"/>
      <c r="AB43" s="951"/>
      <c r="AC43" s="951"/>
      <c r="AD43" s="951"/>
      <c r="AE43" s="951"/>
      <c r="AF43" s="951"/>
      <c r="AG43" s="952"/>
      <c r="AH43" s="254"/>
      <c r="AI43" s="242"/>
      <c r="AJ43" s="966"/>
      <c r="AK43" s="967"/>
      <c r="AL43" s="966"/>
      <c r="AM43" s="937"/>
      <c r="AN43" s="937"/>
      <c r="AO43" s="937"/>
      <c r="AP43" s="937"/>
      <c r="AQ43" s="995"/>
      <c r="AR43" s="813"/>
      <c r="AS43" s="785"/>
      <c r="AT43" s="785"/>
      <c r="AU43" s="786"/>
      <c r="AV43" s="904"/>
      <c r="AW43" s="905"/>
      <c r="AX43" s="905"/>
      <c r="AY43" s="905"/>
      <c r="AZ43" s="905"/>
      <c r="BA43" s="905"/>
      <c r="BB43" s="905"/>
      <c r="BC43" s="905"/>
      <c r="BD43" s="905"/>
      <c r="BE43" s="905"/>
      <c r="BF43" s="790"/>
      <c r="BG43" s="791"/>
      <c r="BH43" s="791"/>
      <c r="BI43" s="791"/>
      <c r="BJ43" s="792"/>
      <c r="BK43" s="804"/>
      <c r="BL43" s="805"/>
      <c r="BM43" s="805"/>
      <c r="BN43" s="805"/>
      <c r="BO43" s="806"/>
      <c r="BP43" s="804"/>
      <c r="BQ43" s="805"/>
      <c r="BR43" s="805"/>
      <c r="BS43" s="805"/>
      <c r="BT43" s="810"/>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row>
    <row r="44" spans="2:103" ht="10.5" customHeight="1" x14ac:dyDescent="0.4">
      <c r="B44" s="938"/>
      <c r="C44" s="938"/>
      <c r="D44" s="938"/>
      <c r="E44" s="938"/>
      <c r="F44" s="939"/>
      <c r="G44" s="422"/>
      <c r="H44" s="385"/>
      <c r="I44" s="385"/>
      <c r="J44" s="385"/>
      <c r="K44" s="385"/>
      <c r="L44" s="385"/>
      <c r="M44" s="385"/>
      <c r="N44" s="385"/>
      <c r="O44" s="385"/>
      <c r="P44" s="385"/>
      <c r="Q44" s="385"/>
      <c r="R44" s="385"/>
      <c r="S44" s="385"/>
      <c r="T44" s="385"/>
      <c r="U44" s="385"/>
      <c r="V44" s="385"/>
      <c r="W44" s="423"/>
      <c r="X44" s="951"/>
      <c r="Y44" s="951"/>
      <c r="Z44" s="951"/>
      <c r="AA44" s="951"/>
      <c r="AB44" s="951"/>
      <c r="AC44" s="951"/>
      <c r="AD44" s="951"/>
      <c r="AE44" s="951"/>
      <c r="AF44" s="951"/>
      <c r="AG44" s="952"/>
      <c r="AH44" s="254"/>
      <c r="AI44" s="242"/>
      <c r="AJ44" s="966"/>
      <c r="AK44" s="967"/>
      <c r="AL44" s="966"/>
      <c r="AM44" s="937"/>
      <c r="AN44" s="937"/>
      <c r="AO44" s="937"/>
      <c r="AP44" s="937"/>
      <c r="AQ44" s="995"/>
      <c r="AR44" s="793" t="s">
        <v>452</v>
      </c>
      <c r="AS44" s="794"/>
      <c r="AT44" s="794"/>
      <c r="AU44" s="811"/>
      <c r="AV44" s="836"/>
      <c r="AW44" s="837"/>
      <c r="AX44" s="837"/>
      <c r="AY44" s="837"/>
      <c r="AZ44" s="837"/>
      <c r="BA44" s="837"/>
      <c r="BB44" s="837"/>
      <c r="BC44" s="837"/>
      <c r="BD44" s="837"/>
      <c r="BE44" s="838"/>
      <c r="BF44" s="821" t="s">
        <v>213</v>
      </c>
      <c r="BG44" s="822"/>
      <c r="BH44" s="822"/>
      <c r="BI44" s="822"/>
      <c r="BJ44" s="823"/>
      <c r="BK44" s="831" t="s">
        <v>213</v>
      </c>
      <c r="BL44" s="827"/>
      <c r="BM44" s="827"/>
      <c r="BN44" s="827"/>
      <c r="BO44" s="832"/>
      <c r="BP44" s="827" t="s">
        <v>213</v>
      </c>
      <c r="BQ44" s="827"/>
      <c r="BR44" s="827"/>
      <c r="BS44" s="827"/>
      <c r="BT44" s="828"/>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row>
    <row r="45" spans="2:103" ht="10.5" customHeight="1" x14ac:dyDescent="0.4">
      <c r="B45" s="938"/>
      <c r="C45" s="938"/>
      <c r="D45" s="938"/>
      <c r="E45" s="938"/>
      <c r="F45" s="939"/>
      <c r="G45" s="424"/>
      <c r="H45" s="425"/>
      <c r="I45" s="425"/>
      <c r="J45" s="425"/>
      <c r="K45" s="425"/>
      <c r="L45" s="425"/>
      <c r="M45" s="425"/>
      <c r="N45" s="425"/>
      <c r="O45" s="425"/>
      <c r="P45" s="425"/>
      <c r="Q45" s="425"/>
      <c r="R45" s="425"/>
      <c r="S45" s="425"/>
      <c r="T45" s="425"/>
      <c r="U45" s="425"/>
      <c r="V45" s="425"/>
      <c r="W45" s="426"/>
      <c r="X45" s="953"/>
      <c r="Y45" s="953"/>
      <c r="Z45" s="953"/>
      <c r="AA45" s="953"/>
      <c r="AB45" s="953"/>
      <c r="AC45" s="953"/>
      <c r="AD45" s="953"/>
      <c r="AE45" s="953"/>
      <c r="AF45" s="953"/>
      <c r="AG45" s="954"/>
      <c r="AH45" s="254"/>
      <c r="AI45" s="242"/>
      <c r="AJ45" s="966"/>
      <c r="AK45" s="967"/>
      <c r="AL45" s="966"/>
      <c r="AM45" s="937"/>
      <c r="AN45" s="937"/>
      <c r="AO45" s="937"/>
      <c r="AP45" s="937"/>
      <c r="AQ45" s="995"/>
      <c r="AR45" s="812"/>
      <c r="AS45" s="782"/>
      <c r="AT45" s="782"/>
      <c r="AU45" s="783"/>
      <c r="AV45" s="932"/>
      <c r="AW45" s="867"/>
      <c r="AX45" s="867"/>
      <c r="AY45" s="867"/>
      <c r="AZ45" s="867"/>
      <c r="BA45" s="867"/>
      <c r="BB45" s="867"/>
      <c r="BC45" s="867"/>
      <c r="BD45" s="867"/>
      <c r="BE45" s="933"/>
      <c r="BF45" s="934"/>
      <c r="BG45" s="935"/>
      <c r="BH45" s="935"/>
      <c r="BI45" s="935"/>
      <c r="BJ45" s="936"/>
      <c r="BK45" s="919"/>
      <c r="BL45" s="873"/>
      <c r="BM45" s="873"/>
      <c r="BN45" s="873"/>
      <c r="BO45" s="920"/>
      <c r="BP45" s="873"/>
      <c r="BQ45" s="873"/>
      <c r="BR45" s="873"/>
      <c r="BS45" s="873"/>
      <c r="BT45" s="874"/>
      <c r="BU45" s="243"/>
      <c r="BV45" s="243"/>
      <c r="BW45" s="243"/>
      <c r="BX45" s="243"/>
      <c r="BY45" s="243"/>
      <c r="BZ45" s="243"/>
      <c r="CA45" s="243"/>
      <c r="CB45" s="243"/>
      <c r="CC45" s="243"/>
      <c r="CD45" s="243"/>
      <c r="CE45" s="243"/>
      <c r="CF45" s="243"/>
      <c r="CG45" s="243"/>
      <c r="CH45" s="243"/>
      <c r="CI45" s="243"/>
      <c r="CJ45" s="243"/>
      <c r="CK45" s="243"/>
      <c r="CL45" s="243"/>
      <c r="CM45" s="243"/>
      <c r="CN45" s="243"/>
      <c r="CO45" s="243"/>
      <c r="CP45" s="243"/>
      <c r="CQ45" s="243"/>
      <c r="CR45" s="243"/>
      <c r="CS45" s="243"/>
      <c r="CT45" s="243"/>
      <c r="CU45" s="243"/>
      <c r="CV45" s="243"/>
      <c r="CW45" s="243"/>
      <c r="CX45" s="243"/>
      <c r="CY45" s="243"/>
    </row>
    <row r="46" spans="2:103" ht="10.5" customHeight="1" x14ac:dyDescent="0.4">
      <c r="B46" s="938"/>
      <c r="C46" s="938"/>
      <c r="D46" s="938"/>
      <c r="E46" s="938"/>
      <c r="F46" s="939"/>
      <c r="G46" s="781" t="s">
        <v>85</v>
      </c>
      <c r="H46" s="782"/>
      <c r="I46" s="782"/>
      <c r="J46" s="782"/>
      <c r="K46" s="782"/>
      <c r="L46" s="782"/>
      <c r="M46" s="782"/>
      <c r="N46" s="782"/>
      <c r="O46" s="782"/>
      <c r="P46" s="782"/>
      <c r="Q46" s="782"/>
      <c r="R46" s="782"/>
      <c r="S46" s="782"/>
      <c r="T46" s="782"/>
      <c r="U46" s="782"/>
      <c r="V46" s="782"/>
      <c r="W46" s="783"/>
      <c r="X46" s="955" t="s">
        <v>678</v>
      </c>
      <c r="Y46" s="955"/>
      <c r="Z46" s="955"/>
      <c r="AA46" s="955"/>
      <c r="AB46" s="955"/>
      <c r="AC46" s="955"/>
      <c r="AD46" s="955"/>
      <c r="AE46" s="955"/>
      <c r="AF46" s="955"/>
      <c r="AG46" s="956"/>
      <c r="AH46" s="255"/>
      <c r="AI46" s="242"/>
      <c r="AJ46" s="965" t="s">
        <v>738</v>
      </c>
      <c r="AK46" s="965"/>
      <c r="AL46" s="965"/>
      <c r="AM46" s="965"/>
      <c r="AN46" s="965"/>
      <c r="AO46" s="965"/>
      <c r="AP46" s="965"/>
      <c r="AQ46" s="965"/>
      <c r="AR46" s="965"/>
      <c r="AS46" s="965"/>
      <c r="AT46" s="965"/>
      <c r="AU46" s="965"/>
      <c r="AV46" s="965"/>
      <c r="AW46" s="965"/>
      <c r="AX46" s="965"/>
      <c r="AY46" s="965"/>
      <c r="AZ46" s="965"/>
      <c r="BA46" s="965"/>
      <c r="BB46" s="965"/>
      <c r="BC46" s="965"/>
      <c r="BD46" s="965"/>
      <c r="BE46" s="965"/>
      <c r="BF46" s="965"/>
      <c r="BG46" s="965"/>
      <c r="BH46" s="965"/>
      <c r="BI46" s="965"/>
      <c r="BJ46" s="965"/>
      <c r="BK46" s="965"/>
      <c r="BL46" s="965"/>
      <c r="BM46" s="965"/>
      <c r="BN46" s="965"/>
      <c r="BO46" s="965"/>
      <c r="BP46" s="965"/>
      <c r="BQ46" s="965"/>
      <c r="BR46" s="965"/>
      <c r="BS46" s="965"/>
      <c r="BT46" s="965"/>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row>
    <row r="47" spans="2:103" ht="10.5" customHeight="1" x14ac:dyDescent="0.4">
      <c r="B47" s="938"/>
      <c r="C47" s="938"/>
      <c r="D47" s="938"/>
      <c r="E47" s="938"/>
      <c r="F47" s="939"/>
      <c r="G47" s="784"/>
      <c r="H47" s="785"/>
      <c r="I47" s="785"/>
      <c r="J47" s="785"/>
      <c r="K47" s="785"/>
      <c r="L47" s="785"/>
      <c r="M47" s="785"/>
      <c r="N47" s="785"/>
      <c r="O47" s="785"/>
      <c r="P47" s="785"/>
      <c r="Q47" s="785"/>
      <c r="R47" s="785"/>
      <c r="S47" s="785"/>
      <c r="T47" s="785"/>
      <c r="U47" s="785"/>
      <c r="V47" s="785"/>
      <c r="W47" s="786"/>
      <c r="X47" s="957"/>
      <c r="Y47" s="957"/>
      <c r="Z47" s="957"/>
      <c r="AA47" s="957"/>
      <c r="AB47" s="957"/>
      <c r="AC47" s="957"/>
      <c r="AD47" s="957"/>
      <c r="AE47" s="957"/>
      <c r="AF47" s="957"/>
      <c r="AG47" s="958"/>
      <c r="AH47" s="255"/>
      <c r="AI47" s="242"/>
      <c r="AJ47" s="965"/>
      <c r="AK47" s="965"/>
      <c r="AL47" s="965"/>
      <c r="AM47" s="965"/>
      <c r="AN47" s="965"/>
      <c r="AO47" s="965"/>
      <c r="AP47" s="965"/>
      <c r="AQ47" s="965"/>
      <c r="AR47" s="965"/>
      <c r="AS47" s="965"/>
      <c r="AT47" s="965"/>
      <c r="AU47" s="965"/>
      <c r="AV47" s="965"/>
      <c r="AW47" s="965"/>
      <c r="AX47" s="965"/>
      <c r="AY47" s="965"/>
      <c r="AZ47" s="965"/>
      <c r="BA47" s="965"/>
      <c r="BB47" s="965"/>
      <c r="BC47" s="965"/>
      <c r="BD47" s="965"/>
      <c r="BE47" s="965"/>
      <c r="BF47" s="965"/>
      <c r="BG47" s="965"/>
      <c r="BH47" s="965"/>
      <c r="BI47" s="965"/>
      <c r="BJ47" s="965"/>
      <c r="BK47" s="965"/>
      <c r="BL47" s="965"/>
      <c r="BM47" s="965"/>
      <c r="BN47" s="965"/>
      <c r="BO47" s="965"/>
      <c r="BP47" s="965"/>
      <c r="BQ47" s="965"/>
      <c r="BR47" s="965"/>
      <c r="BS47" s="965"/>
      <c r="BT47" s="965"/>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row>
    <row r="48" spans="2:103" ht="10.5" customHeight="1" x14ac:dyDescent="0.4">
      <c r="B48" s="938"/>
      <c r="C48" s="938"/>
      <c r="D48" s="938"/>
      <c r="E48" s="938"/>
      <c r="F48" s="939"/>
      <c r="G48" s="435"/>
      <c r="H48" s="436"/>
      <c r="I48" s="436"/>
      <c r="J48" s="436"/>
      <c r="K48" s="436"/>
      <c r="L48" s="436"/>
      <c r="M48" s="436"/>
      <c r="N48" s="436"/>
      <c r="O48" s="436"/>
      <c r="P48" s="436"/>
      <c r="Q48" s="436"/>
      <c r="R48" s="436"/>
      <c r="S48" s="436"/>
      <c r="T48" s="436"/>
      <c r="U48" s="436"/>
      <c r="V48" s="436"/>
      <c r="W48" s="437"/>
      <c r="X48" s="957"/>
      <c r="Y48" s="957"/>
      <c r="Z48" s="957"/>
      <c r="AA48" s="957"/>
      <c r="AB48" s="957"/>
      <c r="AC48" s="957"/>
      <c r="AD48" s="957"/>
      <c r="AE48" s="957"/>
      <c r="AF48" s="957"/>
      <c r="AG48" s="958"/>
      <c r="AH48" s="255"/>
      <c r="AI48" s="242"/>
      <c r="AJ48" s="965"/>
      <c r="AK48" s="965"/>
      <c r="AL48" s="965"/>
      <c r="AM48" s="965"/>
      <c r="AN48" s="965"/>
      <c r="AO48" s="965"/>
      <c r="AP48" s="965"/>
      <c r="AQ48" s="965"/>
      <c r="AR48" s="965"/>
      <c r="AS48" s="965"/>
      <c r="AT48" s="965"/>
      <c r="AU48" s="965"/>
      <c r="AV48" s="965"/>
      <c r="AW48" s="965"/>
      <c r="AX48" s="965"/>
      <c r="AY48" s="965"/>
      <c r="AZ48" s="965"/>
      <c r="BA48" s="965"/>
      <c r="BB48" s="965"/>
      <c r="BC48" s="965"/>
      <c r="BD48" s="965"/>
      <c r="BE48" s="965"/>
      <c r="BF48" s="965"/>
      <c r="BG48" s="965"/>
      <c r="BH48" s="965"/>
      <c r="BI48" s="965"/>
      <c r="BJ48" s="965"/>
      <c r="BK48" s="965"/>
      <c r="BL48" s="965"/>
      <c r="BM48" s="965"/>
      <c r="BN48" s="965"/>
      <c r="BO48" s="965"/>
      <c r="BP48" s="965"/>
      <c r="BQ48" s="965"/>
      <c r="BR48" s="965"/>
      <c r="BS48" s="965"/>
      <c r="BT48" s="965"/>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row>
    <row r="49" spans="2:103" ht="10.5" customHeight="1" x14ac:dyDescent="0.4">
      <c r="B49" s="938"/>
      <c r="C49" s="938"/>
      <c r="D49" s="938"/>
      <c r="E49" s="938"/>
      <c r="F49" s="939"/>
      <c r="G49" s="424"/>
      <c r="H49" s="425"/>
      <c r="I49" s="425"/>
      <c r="J49" s="425"/>
      <c r="K49" s="425"/>
      <c r="L49" s="425"/>
      <c r="M49" s="425"/>
      <c r="N49" s="425"/>
      <c r="O49" s="425"/>
      <c r="P49" s="425"/>
      <c r="Q49" s="425"/>
      <c r="R49" s="425"/>
      <c r="S49" s="425"/>
      <c r="T49" s="425"/>
      <c r="U49" s="425"/>
      <c r="V49" s="425"/>
      <c r="W49" s="426"/>
      <c r="X49" s="959"/>
      <c r="Y49" s="959"/>
      <c r="Z49" s="959"/>
      <c r="AA49" s="959"/>
      <c r="AB49" s="959"/>
      <c r="AC49" s="959"/>
      <c r="AD49" s="959"/>
      <c r="AE49" s="959"/>
      <c r="AF49" s="959"/>
      <c r="AG49" s="960"/>
      <c r="AH49" s="255"/>
      <c r="AI49" s="242"/>
      <c r="AJ49" s="965"/>
      <c r="AK49" s="965"/>
      <c r="AL49" s="965"/>
      <c r="AM49" s="965"/>
      <c r="AN49" s="965"/>
      <c r="AO49" s="965"/>
      <c r="AP49" s="965"/>
      <c r="AQ49" s="965"/>
      <c r="AR49" s="965"/>
      <c r="AS49" s="965"/>
      <c r="AT49" s="965"/>
      <c r="AU49" s="965"/>
      <c r="AV49" s="965"/>
      <c r="AW49" s="965"/>
      <c r="AX49" s="965"/>
      <c r="AY49" s="965"/>
      <c r="AZ49" s="965"/>
      <c r="BA49" s="965"/>
      <c r="BB49" s="965"/>
      <c r="BC49" s="965"/>
      <c r="BD49" s="965"/>
      <c r="BE49" s="965"/>
      <c r="BF49" s="965"/>
      <c r="BG49" s="965"/>
      <c r="BH49" s="965"/>
      <c r="BI49" s="965"/>
      <c r="BJ49" s="965"/>
      <c r="BK49" s="965"/>
      <c r="BL49" s="965"/>
      <c r="BM49" s="965"/>
      <c r="BN49" s="965"/>
      <c r="BO49" s="965"/>
      <c r="BP49" s="965"/>
      <c r="BQ49" s="965"/>
      <c r="BR49" s="965"/>
      <c r="BS49" s="965"/>
      <c r="BT49" s="965"/>
      <c r="BU49" s="243"/>
      <c r="BV49" s="243"/>
      <c r="BW49" s="243"/>
      <c r="BX49" s="243"/>
      <c r="BY49" s="243"/>
      <c r="BZ49" s="243"/>
      <c r="CA49" s="243"/>
      <c r="CB49" s="243"/>
      <c r="CC49" s="243"/>
      <c r="CD49" s="243"/>
      <c r="CE49" s="243"/>
      <c r="CF49" s="243"/>
      <c r="CG49" s="243"/>
      <c r="CH49" s="243"/>
      <c r="CI49" s="243"/>
      <c r="CJ49" s="243"/>
      <c r="CK49" s="243"/>
      <c r="CL49" s="243"/>
      <c r="CM49" s="243"/>
      <c r="CN49" s="243"/>
      <c r="CO49" s="243"/>
      <c r="CP49" s="243"/>
      <c r="CQ49" s="243"/>
      <c r="CR49" s="243"/>
      <c r="CS49" s="243"/>
      <c r="CT49" s="243"/>
      <c r="CU49" s="243"/>
      <c r="CV49" s="243"/>
      <c r="CW49" s="243"/>
      <c r="CX49" s="243"/>
      <c r="CY49" s="243"/>
    </row>
    <row r="50" spans="2:103" ht="10.5" customHeight="1" x14ac:dyDescent="0.4">
      <c r="AH50" s="242"/>
      <c r="AI50" s="242"/>
      <c r="AJ50" s="965"/>
      <c r="AK50" s="965"/>
      <c r="AL50" s="965"/>
      <c r="AM50" s="965"/>
      <c r="AN50" s="965"/>
      <c r="AO50" s="965"/>
      <c r="AP50" s="965"/>
      <c r="AQ50" s="965"/>
      <c r="AR50" s="965"/>
      <c r="AS50" s="965"/>
      <c r="AT50" s="965"/>
      <c r="AU50" s="965"/>
      <c r="AV50" s="965"/>
      <c r="AW50" s="965"/>
      <c r="AX50" s="965"/>
      <c r="AY50" s="965"/>
      <c r="AZ50" s="965"/>
      <c r="BA50" s="965"/>
      <c r="BB50" s="965"/>
      <c r="BC50" s="965"/>
      <c r="BD50" s="965"/>
      <c r="BE50" s="965"/>
      <c r="BF50" s="965"/>
      <c r="BG50" s="965"/>
      <c r="BH50" s="965"/>
      <c r="BI50" s="965"/>
      <c r="BJ50" s="965"/>
      <c r="BK50" s="965"/>
      <c r="BL50" s="965"/>
      <c r="BM50" s="965"/>
      <c r="BN50" s="965"/>
      <c r="BO50" s="965"/>
      <c r="BP50" s="965"/>
      <c r="BQ50" s="965"/>
      <c r="BR50" s="965"/>
      <c r="BS50" s="965"/>
      <c r="BT50" s="965"/>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3"/>
    </row>
    <row r="51" spans="2:103" ht="10.5" customHeight="1" x14ac:dyDescent="0.4">
      <c r="AJ51" s="965"/>
      <c r="AK51" s="965"/>
      <c r="AL51" s="965"/>
      <c r="AM51" s="965"/>
      <c r="AN51" s="965"/>
      <c r="AO51" s="965"/>
      <c r="AP51" s="965"/>
      <c r="AQ51" s="965"/>
      <c r="AR51" s="965"/>
      <c r="AS51" s="965"/>
      <c r="AT51" s="965"/>
      <c r="AU51" s="965"/>
      <c r="AV51" s="965"/>
      <c r="AW51" s="965"/>
      <c r="AX51" s="965"/>
      <c r="AY51" s="965"/>
      <c r="AZ51" s="965"/>
      <c r="BA51" s="965"/>
      <c r="BB51" s="965"/>
      <c r="BC51" s="965"/>
      <c r="BD51" s="965"/>
      <c r="BE51" s="965"/>
      <c r="BF51" s="965"/>
      <c r="BG51" s="965"/>
      <c r="BH51" s="965"/>
      <c r="BI51" s="965"/>
      <c r="BJ51" s="965"/>
      <c r="BK51" s="965"/>
      <c r="BL51" s="965"/>
      <c r="BM51" s="965"/>
      <c r="BN51" s="965"/>
      <c r="BO51" s="965"/>
      <c r="BP51" s="965"/>
      <c r="BQ51" s="965"/>
      <c r="BR51" s="965"/>
      <c r="BS51" s="965"/>
      <c r="BT51" s="965"/>
      <c r="BU51" s="243"/>
      <c r="BV51" s="243"/>
      <c r="BW51" s="243"/>
      <c r="BX51" s="243"/>
      <c r="BY51" s="243"/>
      <c r="BZ51" s="243"/>
      <c r="CA51" s="243"/>
      <c r="CB51" s="243"/>
      <c r="CC51" s="243"/>
      <c r="CD51" s="243"/>
      <c r="CE51" s="243"/>
      <c r="CF51" s="243"/>
      <c r="CG51" s="243"/>
      <c r="CH51" s="243"/>
      <c r="CI51" s="243"/>
      <c r="CJ51" s="243"/>
      <c r="CK51" s="243"/>
      <c r="CL51" s="243"/>
      <c r="CM51" s="243"/>
      <c r="CN51" s="243"/>
      <c r="CO51" s="243"/>
      <c r="CP51" s="243"/>
      <c r="CQ51" s="243"/>
      <c r="CR51" s="243"/>
      <c r="CS51" s="243"/>
      <c r="CT51" s="243"/>
      <c r="CU51" s="243"/>
      <c r="CV51" s="243"/>
      <c r="CW51" s="243"/>
      <c r="CX51" s="243"/>
      <c r="CY51" s="243"/>
    </row>
  </sheetData>
  <sheetProtection sheet="1" selectLockedCells="1"/>
  <mergeCells count="170">
    <mergeCell ref="G4:AG5"/>
    <mergeCell ref="G12:O13"/>
    <mergeCell ref="B34:F41"/>
    <mergeCell ref="G8:O9"/>
    <mergeCell ref="P8:X9"/>
    <mergeCell ref="Y8:AG9"/>
    <mergeCell ref="G10:O11"/>
    <mergeCell ref="P10:X11"/>
    <mergeCell ref="Y10:AG11"/>
    <mergeCell ref="Y6:AG7"/>
    <mergeCell ref="P6:X7"/>
    <mergeCell ref="G6:O7"/>
    <mergeCell ref="B4:F13"/>
    <mergeCell ref="G34:L35"/>
    <mergeCell ref="G36:L37"/>
    <mergeCell ref="M34:R35"/>
    <mergeCell ref="M36:R37"/>
    <mergeCell ref="S34:X35"/>
    <mergeCell ref="G22:O23"/>
    <mergeCell ref="P22:X23"/>
    <mergeCell ref="B20:F27"/>
    <mergeCell ref="Y22:AG23"/>
    <mergeCell ref="G24:O25"/>
    <mergeCell ref="A1:BC3"/>
    <mergeCell ref="B14:F17"/>
    <mergeCell ref="AJ4:AL12"/>
    <mergeCell ref="AM4:AQ8"/>
    <mergeCell ref="G26:O27"/>
    <mergeCell ref="P26:X27"/>
    <mergeCell ref="Y26:AG27"/>
    <mergeCell ref="AV24:AY25"/>
    <mergeCell ref="AR24:AU25"/>
    <mergeCell ref="AM22:AQ45"/>
    <mergeCell ref="AV22:BF23"/>
    <mergeCell ref="AV26:BE27"/>
    <mergeCell ref="BF26:BJ27"/>
    <mergeCell ref="AV34:BE35"/>
    <mergeCell ref="BF34:BJ35"/>
    <mergeCell ref="AV42:BE43"/>
    <mergeCell ref="BF42:BJ43"/>
    <mergeCell ref="G20:O21"/>
    <mergeCell ref="P20:X21"/>
    <mergeCell ref="Y20:AG21"/>
    <mergeCell ref="B18:F19"/>
    <mergeCell ref="G18:AG19"/>
    <mergeCell ref="P12:X13"/>
    <mergeCell ref="Y12:AG13"/>
    <mergeCell ref="B42:F49"/>
    <mergeCell ref="G42:W43"/>
    <mergeCell ref="G44:W45"/>
    <mergeCell ref="BF20:BJ21"/>
    <mergeCell ref="BF18:BJ19"/>
    <mergeCell ref="AR26:AU27"/>
    <mergeCell ref="B28:F33"/>
    <mergeCell ref="G32:O33"/>
    <mergeCell ref="P32:X33"/>
    <mergeCell ref="Y32:AG33"/>
    <mergeCell ref="X42:AG45"/>
    <mergeCell ref="X46:AG49"/>
    <mergeCell ref="G48:W49"/>
    <mergeCell ref="G38:P39"/>
    <mergeCell ref="G40:P41"/>
    <mergeCell ref="Q40:AG41"/>
    <mergeCell ref="Q38:AG39"/>
    <mergeCell ref="AR42:AU43"/>
    <mergeCell ref="BG22:BJ23"/>
    <mergeCell ref="AJ46:BT51"/>
    <mergeCell ref="S36:X37"/>
    <mergeCell ref="Y34:AG35"/>
    <mergeCell ref="Y36:AG37"/>
    <mergeCell ref="AJ14:AL45"/>
    <mergeCell ref="BK44:BO45"/>
    <mergeCell ref="BP44:BT45"/>
    <mergeCell ref="AR40:AU41"/>
    <mergeCell ref="AV40:AY41"/>
    <mergeCell ref="AZ40:BC41"/>
    <mergeCell ref="BD40:BE41"/>
    <mergeCell ref="BI40:BJ41"/>
    <mergeCell ref="AV44:BE45"/>
    <mergeCell ref="BF44:BJ45"/>
    <mergeCell ref="BF40:BH41"/>
    <mergeCell ref="BK40:BM41"/>
    <mergeCell ref="BN40:BO41"/>
    <mergeCell ref="BP38:BT41"/>
    <mergeCell ref="BK42:BO43"/>
    <mergeCell ref="BP42:BT43"/>
    <mergeCell ref="BK38:BO39"/>
    <mergeCell ref="AR4:BT5"/>
    <mergeCell ref="BK36:BO37"/>
    <mergeCell ref="BF16:BH17"/>
    <mergeCell ref="BK16:BM17"/>
    <mergeCell ref="BF24:BH25"/>
    <mergeCell ref="AR6:AW8"/>
    <mergeCell ref="AR22:AU23"/>
    <mergeCell ref="AR14:AU15"/>
    <mergeCell ref="AR20:AU21"/>
    <mergeCell ref="AR16:AU17"/>
    <mergeCell ref="AR28:AU29"/>
    <mergeCell ref="BD32:BE33"/>
    <mergeCell ref="AV20:BE21"/>
    <mergeCell ref="AV28:BE29"/>
    <mergeCell ref="BF28:BJ29"/>
    <mergeCell ref="AV36:BE37"/>
    <mergeCell ref="AV32:AY33"/>
    <mergeCell ref="AZ32:BC33"/>
    <mergeCell ref="BK28:BO29"/>
    <mergeCell ref="BP28:BT29"/>
    <mergeCell ref="BI24:BJ25"/>
    <mergeCell ref="AR30:AU31"/>
    <mergeCell ref="AV30:BF31"/>
    <mergeCell ref="BK22:BO23"/>
    <mergeCell ref="BP26:BT27"/>
    <mergeCell ref="BG30:BJ31"/>
    <mergeCell ref="BK24:BM25"/>
    <mergeCell ref="BF32:BH33"/>
    <mergeCell ref="BK32:BM33"/>
    <mergeCell ref="BI32:BJ33"/>
    <mergeCell ref="BN24:BO25"/>
    <mergeCell ref="BN32:BO33"/>
    <mergeCell ref="BK30:BO31"/>
    <mergeCell ref="BP22:BT25"/>
    <mergeCell ref="BP30:BT33"/>
    <mergeCell ref="AM9:AQ12"/>
    <mergeCell ref="AM14:AQ21"/>
    <mergeCell ref="AR18:AU19"/>
    <mergeCell ref="AZ16:BC17"/>
    <mergeCell ref="AX6:BB8"/>
    <mergeCell ref="BC9:BG12"/>
    <mergeCell ref="AR9:BB10"/>
    <mergeCell ref="AR11:BB12"/>
    <mergeCell ref="BH9:BT10"/>
    <mergeCell ref="BH11:BT12"/>
    <mergeCell ref="BC6:BG8"/>
    <mergeCell ref="BH6:BT8"/>
    <mergeCell ref="BK14:BT15"/>
    <mergeCell ref="BG14:BJ15"/>
    <mergeCell ref="AV14:BF15"/>
    <mergeCell ref="BP16:BT17"/>
    <mergeCell ref="BP20:BT21"/>
    <mergeCell ref="AV18:BE19"/>
    <mergeCell ref="BP18:BT19"/>
    <mergeCell ref="BI16:BJ17"/>
    <mergeCell ref="BN16:BO17"/>
    <mergeCell ref="AV16:AY17"/>
    <mergeCell ref="BD16:BE17"/>
    <mergeCell ref="BK18:BO19"/>
    <mergeCell ref="G46:W47"/>
    <mergeCell ref="G30:O31"/>
    <mergeCell ref="G14:AG15"/>
    <mergeCell ref="G16:AG17"/>
    <mergeCell ref="P30:X31"/>
    <mergeCell ref="Y30:AG31"/>
    <mergeCell ref="G28:AG29"/>
    <mergeCell ref="BK34:BO35"/>
    <mergeCell ref="BP34:BT35"/>
    <mergeCell ref="AR36:AU37"/>
    <mergeCell ref="AR38:AU39"/>
    <mergeCell ref="AV38:BF39"/>
    <mergeCell ref="BG38:BJ39"/>
    <mergeCell ref="AR32:AU33"/>
    <mergeCell ref="AR44:AU45"/>
    <mergeCell ref="AR34:AU35"/>
    <mergeCell ref="P24:X25"/>
    <mergeCell ref="Y24:AG25"/>
    <mergeCell ref="BF36:BJ37"/>
    <mergeCell ref="BP36:BT37"/>
    <mergeCell ref="BK20:BO21"/>
    <mergeCell ref="AZ24:BC25"/>
    <mergeCell ref="BD24:BE25"/>
    <mergeCell ref="BK26:BO27"/>
  </mergeCells>
  <phoneticPr fontId="1"/>
  <dataValidations count="9">
    <dataValidation type="list" allowBlank="1" showInputMessage="1" showErrorMessage="1" sqref="AX6:AX7 BP20:BT21 BP28:BT29 BP36:BT37 BP44:BT45" xr:uid="{00000000-0002-0000-0600-000000000000}">
      <formula1>"【選択】,○"</formula1>
    </dataValidation>
    <dataValidation type="list" allowBlank="1" showInputMessage="1" showErrorMessage="1" sqref="BK22 BK30 BK38" xr:uid="{00000000-0002-0000-0600-000001000000}">
      <formula1>"【選択】,子,父,母,子の子,子の妻,子の夫,祖父,祖母,兄,弟,姉,妹,孫,曽孫,伯父,伯母,甥,姪,養父,養母,叔父,叔母,曽祖父,曾祖父,曽祖母,曾祖母,見届,その他"</formula1>
    </dataValidation>
    <dataValidation type="list" allowBlank="1" showInputMessage="1" showErrorMessage="1" sqref="BF20 BF36 BF28 BF44" xr:uid="{00000000-0002-0000-0600-000002000000}">
      <formula1>"【選択】,同居,別居"</formula1>
    </dataValidation>
    <dataValidation type="list" allowBlank="1" showInputMessage="1" showErrorMessage="1" sqref="BK20 BK36 BK28 BK44" xr:uid="{00000000-0002-0000-0600-000003000000}">
      <formula1>"【選択】,普通,特別"</formula1>
    </dataValidation>
    <dataValidation type="list" allowBlank="1" showInputMessage="1" showErrorMessage="1" sqref="AV24 AV16 AV32 AV40" xr:uid="{00000000-0002-0000-0600-000004000000}">
      <formula1>"【選択】,明治,大正,昭和,平成"</formula1>
    </dataValidation>
    <dataValidation type="list" allowBlank="1" showInputMessage="1" showErrorMessage="1" sqref="BH11" xr:uid="{00000000-0002-0000-0600-000005000000}">
      <formula1>"【選択】,普通障害,特別障害"</formula1>
    </dataValidation>
    <dataValidation type="list" allowBlank="1" showInputMessage="1" showErrorMessage="1" sqref="X46:AH49" xr:uid="{00000000-0002-0000-0600-000006000000}">
      <formula1>"【選択する場合は○にしてください】,○"</formula1>
    </dataValidation>
    <dataValidation type="list" allowBlank="1" showInputMessage="1" showErrorMessage="1" sqref="AR6:AW8" xr:uid="{00000000-0002-0000-0600-000007000000}">
      <formula1>"【性別選択】,女性,男性"</formula1>
    </dataValidation>
    <dataValidation type="list" allowBlank="1" showInputMessage="1" showErrorMessage="1" sqref="BH6:BT8" xr:uid="{00000000-0002-0000-0600-000008000000}">
      <formula1>"【事由選択】,死別,離別,未婚,配偶者の生死が不明,配偶者が未帰還"</formula1>
    </dataValidation>
  </dataValidation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FZ49"/>
  <sheetViews>
    <sheetView showGridLines="0" zoomScaleNormal="100" zoomScaleSheetLayoutView="100" workbookViewId="0">
      <selection activeCell="B5" sqref="B5:AJ6"/>
    </sheetView>
  </sheetViews>
  <sheetFormatPr defaultColWidth="2.125" defaultRowHeight="10.5" customHeight="1" x14ac:dyDescent="0.4"/>
  <cols>
    <col min="1" max="4" width="2.125" style="243"/>
    <col min="5" max="69" width="2.125" style="245"/>
    <col min="70" max="149" width="2.125" style="243"/>
    <col min="150" max="16384" width="2.125" style="245"/>
  </cols>
  <sheetData>
    <row r="3" spans="1:149" ht="10.5" customHeight="1" x14ac:dyDescent="0.4">
      <c r="B3" s="1030" t="s">
        <v>575</v>
      </c>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2"/>
      <c r="AN3" s="1043" t="s">
        <v>576</v>
      </c>
      <c r="AO3" s="1043"/>
      <c r="AP3" s="1043"/>
      <c r="AQ3" s="1043"/>
      <c r="AR3" s="1043"/>
      <c r="AS3" s="1043"/>
      <c r="AT3" s="1043"/>
      <c r="AU3" s="1043"/>
      <c r="AV3" s="1042" t="s">
        <v>577</v>
      </c>
      <c r="AW3" s="1042"/>
      <c r="AX3" s="1042"/>
      <c r="AY3" s="1042"/>
      <c r="AZ3" s="1042"/>
      <c r="BA3" s="1042"/>
      <c r="BB3" s="1042"/>
      <c r="BC3" s="1042"/>
      <c r="BD3" s="1042"/>
      <c r="BE3" s="1042"/>
      <c r="BF3" s="1042"/>
      <c r="BG3" s="1042"/>
      <c r="BH3" s="1044"/>
      <c r="BI3" s="1044"/>
      <c r="BJ3" s="1044"/>
      <c r="BK3" s="1044"/>
      <c r="BL3" s="1044"/>
      <c r="BM3" s="1044"/>
      <c r="BN3" s="1044"/>
      <c r="BO3" s="1044"/>
      <c r="BP3" s="1044"/>
      <c r="BQ3" s="1044"/>
      <c r="BR3" s="1044"/>
    </row>
    <row r="4" spans="1:149" ht="10.5" customHeight="1" x14ac:dyDescent="0.4">
      <c r="B4" s="1033"/>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5"/>
      <c r="AN4" s="1043"/>
      <c r="AO4" s="1043"/>
      <c r="AP4" s="1043"/>
      <c r="AQ4" s="1043"/>
      <c r="AR4" s="1043"/>
      <c r="AS4" s="1043"/>
      <c r="AT4" s="1043"/>
      <c r="AU4" s="1043"/>
      <c r="AV4" s="1042"/>
      <c r="AW4" s="1042"/>
      <c r="AX4" s="1042"/>
      <c r="AY4" s="1042"/>
      <c r="AZ4" s="1042"/>
      <c r="BA4" s="1042"/>
      <c r="BB4" s="1042"/>
      <c r="BC4" s="1042"/>
      <c r="BD4" s="1042"/>
      <c r="BE4" s="1042"/>
      <c r="BF4" s="1042"/>
      <c r="BG4" s="1042"/>
      <c r="BH4" s="1044"/>
      <c r="BI4" s="1044"/>
      <c r="BJ4" s="1044"/>
      <c r="BK4" s="1044"/>
      <c r="BL4" s="1044"/>
      <c r="BM4" s="1044"/>
      <c r="BN4" s="1044"/>
      <c r="BO4" s="1044"/>
      <c r="BP4" s="1044"/>
      <c r="BQ4" s="1044"/>
      <c r="BR4" s="1044"/>
    </row>
    <row r="5" spans="1:149" s="242" customFormat="1" ht="10.5" customHeight="1" x14ac:dyDescent="0.4">
      <c r="A5" s="256"/>
      <c r="B5" s="1036"/>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8"/>
      <c r="AK5" s="243"/>
      <c r="AL5" s="243"/>
      <c r="AM5" s="243"/>
      <c r="AN5" s="1043"/>
      <c r="AO5" s="1043"/>
      <c r="AP5" s="1043"/>
      <c r="AQ5" s="1043"/>
      <c r="AR5" s="1043"/>
      <c r="AS5" s="1043"/>
      <c r="AT5" s="1043"/>
      <c r="AU5" s="1043"/>
      <c r="AV5" s="1042"/>
      <c r="AW5" s="1042"/>
      <c r="AX5" s="1042"/>
      <c r="AY5" s="1042"/>
      <c r="AZ5" s="1042"/>
      <c r="BA5" s="1042"/>
      <c r="BB5" s="1042"/>
      <c r="BC5" s="1042"/>
      <c r="BD5" s="1042"/>
      <c r="BE5" s="1042"/>
      <c r="BF5" s="1042"/>
      <c r="BG5" s="1042"/>
      <c r="BH5" s="1044"/>
      <c r="BI5" s="1044"/>
      <c r="BJ5" s="1044"/>
      <c r="BK5" s="1044"/>
      <c r="BL5" s="1044"/>
      <c r="BM5" s="1044"/>
      <c r="BN5" s="1044"/>
      <c r="BO5" s="1044"/>
      <c r="BP5" s="1044"/>
      <c r="BQ5" s="1044"/>
      <c r="BR5" s="1044"/>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row>
    <row r="6" spans="1:149" s="242" customFormat="1" ht="10.5" customHeight="1" x14ac:dyDescent="0.4">
      <c r="A6" s="256"/>
      <c r="B6" s="1039"/>
      <c r="C6" s="1040"/>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041"/>
      <c r="AK6" s="243"/>
      <c r="AL6" s="243"/>
      <c r="AM6" s="243"/>
      <c r="AN6" s="1043"/>
      <c r="AO6" s="1043"/>
      <c r="AP6" s="1043"/>
      <c r="AQ6" s="1043"/>
      <c r="AR6" s="1043"/>
      <c r="AS6" s="1043"/>
      <c r="AT6" s="1043"/>
      <c r="AU6" s="1043"/>
      <c r="AV6" s="1042" t="s">
        <v>578</v>
      </c>
      <c r="AW6" s="1042"/>
      <c r="AX6" s="1042"/>
      <c r="AY6" s="1042"/>
      <c r="AZ6" s="1042"/>
      <c r="BA6" s="1042"/>
      <c r="BB6" s="1042"/>
      <c r="BC6" s="1042"/>
      <c r="BD6" s="1042"/>
      <c r="BE6" s="1042"/>
      <c r="BF6" s="1042"/>
      <c r="BG6" s="1042"/>
      <c r="BH6" s="1044"/>
      <c r="BI6" s="1044"/>
      <c r="BJ6" s="1044"/>
      <c r="BK6" s="1044"/>
      <c r="BL6" s="1044"/>
      <c r="BM6" s="1044"/>
      <c r="BN6" s="1044"/>
      <c r="BO6" s="1044"/>
      <c r="BP6" s="1044"/>
      <c r="BQ6" s="1044"/>
      <c r="BR6" s="1044"/>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row>
    <row r="7" spans="1:149" ht="10.5" customHeight="1" x14ac:dyDescent="0.4">
      <c r="A7" s="242"/>
      <c r="B7" s="249"/>
      <c r="C7" s="249"/>
      <c r="D7" s="249"/>
      <c r="E7" s="257"/>
      <c r="F7" s="257"/>
      <c r="G7" s="257"/>
      <c r="H7" s="257"/>
      <c r="AK7" s="243"/>
      <c r="AL7" s="243"/>
      <c r="AM7" s="243"/>
      <c r="AN7" s="1043"/>
      <c r="AO7" s="1043"/>
      <c r="AP7" s="1043"/>
      <c r="AQ7" s="1043"/>
      <c r="AR7" s="1043"/>
      <c r="AS7" s="1043"/>
      <c r="AT7" s="1043"/>
      <c r="AU7" s="1043"/>
      <c r="AV7" s="1042"/>
      <c r="AW7" s="1042"/>
      <c r="AX7" s="1042"/>
      <c r="AY7" s="1042"/>
      <c r="AZ7" s="1042"/>
      <c r="BA7" s="1042"/>
      <c r="BB7" s="1042"/>
      <c r="BC7" s="1042"/>
      <c r="BD7" s="1042"/>
      <c r="BE7" s="1042"/>
      <c r="BF7" s="1042"/>
      <c r="BG7" s="1042"/>
      <c r="BH7" s="1044"/>
      <c r="BI7" s="1044"/>
      <c r="BJ7" s="1044"/>
      <c r="BK7" s="1044"/>
      <c r="BL7" s="1044"/>
      <c r="BM7" s="1044"/>
      <c r="BN7" s="1044"/>
      <c r="BO7" s="1044"/>
      <c r="BP7" s="1044"/>
      <c r="BQ7" s="1044"/>
      <c r="BR7" s="1044"/>
      <c r="EN7" s="245"/>
      <c r="EO7" s="245"/>
      <c r="EP7" s="245"/>
      <c r="EQ7" s="245"/>
      <c r="ER7" s="245"/>
      <c r="ES7" s="245"/>
    </row>
    <row r="8" spans="1:149" ht="10.5" customHeight="1" x14ac:dyDescent="0.4">
      <c r="A8" s="242"/>
      <c r="B8" s="1084" t="s">
        <v>696</v>
      </c>
      <c r="C8" s="1085"/>
      <c r="D8" s="937" t="s">
        <v>733</v>
      </c>
      <c r="E8" s="937"/>
      <c r="F8" s="937"/>
      <c r="G8" s="937"/>
      <c r="H8" s="995"/>
      <c r="I8" s="812" t="s">
        <v>489</v>
      </c>
      <c r="J8" s="782"/>
      <c r="K8" s="782"/>
      <c r="L8" s="783"/>
      <c r="M8" s="424"/>
      <c r="N8" s="425"/>
      <c r="O8" s="425"/>
      <c r="P8" s="425"/>
      <c r="Q8" s="425"/>
      <c r="R8" s="425"/>
      <c r="S8" s="425"/>
      <c r="T8" s="425"/>
      <c r="U8" s="425"/>
      <c r="V8" s="426"/>
      <c r="W8" s="814" t="s">
        <v>7</v>
      </c>
      <c r="X8" s="815"/>
      <c r="Y8" s="815"/>
      <c r="Z8" s="816"/>
      <c r="AA8" s="913" t="s">
        <v>213</v>
      </c>
      <c r="AB8" s="884"/>
      <c r="AC8" s="884"/>
      <c r="AD8" s="884"/>
      <c r="AE8" s="885"/>
      <c r="AF8" s="1020"/>
      <c r="AG8" s="1021"/>
      <c r="AH8" s="1021"/>
      <c r="AI8" s="1021"/>
      <c r="AJ8" s="1022"/>
      <c r="AK8" s="243"/>
      <c r="AL8" s="243"/>
      <c r="AM8" s="243"/>
      <c r="AN8" s="1043"/>
      <c r="AO8" s="1043"/>
      <c r="AP8" s="1043"/>
      <c r="AQ8" s="1043"/>
      <c r="AR8" s="1043"/>
      <c r="AS8" s="1043"/>
      <c r="AT8" s="1043"/>
      <c r="AU8" s="1043"/>
      <c r="AV8" s="1042"/>
      <c r="AW8" s="1042"/>
      <c r="AX8" s="1042"/>
      <c r="AY8" s="1042"/>
      <c r="AZ8" s="1042"/>
      <c r="BA8" s="1042"/>
      <c r="BB8" s="1042"/>
      <c r="BC8" s="1042"/>
      <c r="BD8" s="1042"/>
      <c r="BE8" s="1042"/>
      <c r="BF8" s="1042"/>
      <c r="BG8" s="1042"/>
      <c r="BH8" s="1044"/>
      <c r="BI8" s="1044"/>
      <c r="BJ8" s="1044"/>
      <c r="BK8" s="1044"/>
      <c r="BL8" s="1044"/>
      <c r="BM8" s="1044"/>
      <c r="BN8" s="1044"/>
      <c r="BO8" s="1044"/>
      <c r="BP8" s="1044"/>
      <c r="BQ8" s="1044"/>
      <c r="BR8" s="1044"/>
      <c r="EN8" s="245"/>
      <c r="EO8" s="245"/>
      <c r="EP8" s="245"/>
      <c r="EQ8" s="245"/>
      <c r="ER8" s="245"/>
      <c r="ES8" s="245"/>
    </row>
    <row r="9" spans="1:149" ht="10.5" customHeight="1" x14ac:dyDescent="0.4">
      <c r="A9" s="242"/>
      <c r="B9" s="1086"/>
      <c r="C9" s="1087"/>
      <c r="D9" s="937"/>
      <c r="E9" s="937"/>
      <c r="F9" s="937"/>
      <c r="G9" s="937"/>
      <c r="H9" s="995"/>
      <c r="I9" s="813"/>
      <c r="J9" s="785"/>
      <c r="K9" s="785"/>
      <c r="L9" s="786"/>
      <c r="M9" s="427"/>
      <c r="N9" s="388"/>
      <c r="O9" s="388"/>
      <c r="P9" s="388"/>
      <c r="Q9" s="388"/>
      <c r="R9" s="388"/>
      <c r="S9" s="388"/>
      <c r="T9" s="388"/>
      <c r="U9" s="388"/>
      <c r="V9" s="428"/>
      <c r="W9" s="798"/>
      <c r="X9" s="791"/>
      <c r="Y9" s="791"/>
      <c r="Z9" s="792"/>
      <c r="AA9" s="914"/>
      <c r="AB9" s="829"/>
      <c r="AC9" s="829"/>
      <c r="AD9" s="829"/>
      <c r="AE9" s="830"/>
      <c r="AF9" s="1023"/>
      <c r="AG9" s="1024"/>
      <c r="AH9" s="1024"/>
      <c r="AI9" s="1024"/>
      <c r="AJ9" s="1025"/>
      <c r="AK9" s="243"/>
      <c r="AL9" s="243"/>
      <c r="AM9" s="243"/>
      <c r="AN9" s="1019" t="s">
        <v>579</v>
      </c>
      <c r="AO9" s="1019"/>
      <c r="AP9" s="1019"/>
      <c r="AQ9" s="1019"/>
      <c r="AR9" s="1019"/>
      <c r="AS9" s="1019"/>
      <c r="AT9" s="1019"/>
      <c r="AU9" s="1019"/>
      <c r="AV9" s="1019"/>
      <c r="AW9" s="1019"/>
      <c r="AX9" s="1019"/>
      <c r="AY9" s="1019"/>
      <c r="AZ9" s="1019"/>
      <c r="BA9" s="1019"/>
      <c r="BB9" s="1019"/>
      <c r="BC9" s="1019"/>
      <c r="BD9" s="1019"/>
      <c r="BE9" s="1019"/>
      <c r="BF9" s="1019"/>
      <c r="BG9" s="1019"/>
      <c r="BH9" s="1019"/>
      <c r="BI9" s="1019"/>
      <c r="BJ9" s="1019"/>
      <c r="BK9" s="1019"/>
      <c r="BL9" s="1019"/>
      <c r="BM9" s="1019"/>
      <c r="BN9" s="1019"/>
      <c r="BO9" s="1019"/>
      <c r="BP9" s="1019"/>
      <c r="BQ9" s="1019"/>
      <c r="BR9" s="1019"/>
      <c r="EN9" s="245"/>
      <c r="EO9" s="245"/>
      <c r="EP9" s="245"/>
      <c r="EQ9" s="245"/>
      <c r="ER9" s="245"/>
      <c r="ES9" s="245"/>
    </row>
    <row r="10" spans="1:149" ht="10.5" customHeight="1" x14ac:dyDescent="0.4">
      <c r="A10" s="242"/>
      <c r="B10" s="1086"/>
      <c r="C10" s="1087"/>
      <c r="D10" s="937"/>
      <c r="E10" s="937"/>
      <c r="F10" s="937"/>
      <c r="G10" s="937"/>
      <c r="H10" s="995"/>
      <c r="I10" s="817" t="s">
        <v>3</v>
      </c>
      <c r="J10" s="818"/>
      <c r="K10" s="818"/>
      <c r="L10" s="819"/>
      <c r="M10" s="907" t="s">
        <v>213</v>
      </c>
      <c r="N10" s="908"/>
      <c r="O10" s="908"/>
      <c r="P10" s="909"/>
      <c r="Q10" s="836"/>
      <c r="R10" s="837"/>
      <c r="S10" s="838"/>
      <c r="T10" s="842" t="s">
        <v>134</v>
      </c>
      <c r="U10" s="843"/>
      <c r="V10" s="836"/>
      <c r="W10" s="837"/>
      <c r="X10" s="838"/>
      <c r="Y10" s="842" t="s">
        <v>135</v>
      </c>
      <c r="Z10" s="843"/>
      <c r="AA10" s="836"/>
      <c r="AB10" s="837"/>
      <c r="AC10" s="838"/>
      <c r="AD10" s="842" t="s">
        <v>136</v>
      </c>
      <c r="AE10" s="906"/>
      <c r="AF10" s="1023"/>
      <c r="AG10" s="1024"/>
      <c r="AH10" s="1024"/>
      <c r="AI10" s="1024"/>
      <c r="AJ10" s="1025"/>
      <c r="AK10" s="243"/>
      <c r="AL10" s="243"/>
      <c r="AM10" s="243"/>
      <c r="AN10" s="1019"/>
      <c r="AO10" s="1019"/>
      <c r="AP10" s="1019"/>
      <c r="AQ10" s="1019"/>
      <c r="AR10" s="1019"/>
      <c r="AS10" s="1019"/>
      <c r="AT10" s="1019"/>
      <c r="AU10" s="1019"/>
      <c r="AV10" s="1019"/>
      <c r="AW10" s="1019"/>
      <c r="AX10" s="1019"/>
      <c r="AY10" s="1019"/>
      <c r="AZ10" s="1019"/>
      <c r="BA10" s="1019"/>
      <c r="BB10" s="1019"/>
      <c r="BC10" s="1019"/>
      <c r="BD10" s="1019"/>
      <c r="BE10" s="1019"/>
      <c r="BF10" s="1019"/>
      <c r="BG10" s="1019"/>
      <c r="BH10" s="1019"/>
      <c r="BI10" s="1019"/>
      <c r="BJ10" s="1019"/>
      <c r="BK10" s="1019"/>
      <c r="BL10" s="1019"/>
      <c r="BM10" s="1019"/>
      <c r="BN10" s="1019"/>
      <c r="BO10" s="1019"/>
      <c r="BP10" s="1019"/>
      <c r="BQ10" s="1019"/>
      <c r="BR10" s="1019"/>
      <c r="EN10" s="245"/>
      <c r="EO10" s="245"/>
      <c r="EP10" s="245"/>
      <c r="EQ10" s="245"/>
      <c r="ER10" s="245"/>
      <c r="ES10" s="245"/>
    </row>
    <row r="11" spans="1:149" ht="10.5" customHeight="1" x14ac:dyDescent="0.4">
      <c r="A11" s="242"/>
      <c r="B11" s="1086"/>
      <c r="C11" s="1087"/>
      <c r="D11" s="937"/>
      <c r="E11" s="937"/>
      <c r="F11" s="937"/>
      <c r="G11" s="937"/>
      <c r="H11" s="995"/>
      <c r="I11" s="813"/>
      <c r="J11" s="785"/>
      <c r="K11" s="785"/>
      <c r="L11" s="786"/>
      <c r="M11" s="910"/>
      <c r="N11" s="911"/>
      <c r="O11" s="911"/>
      <c r="P11" s="912"/>
      <c r="Q11" s="839"/>
      <c r="R11" s="840"/>
      <c r="S11" s="841"/>
      <c r="T11" s="844"/>
      <c r="U11" s="845"/>
      <c r="V11" s="839"/>
      <c r="W11" s="840"/>
      <c r="X11" s="841"/>
      <c r="Y11" s="844"/>
      <c r="Z11" s="845"/>
      <c r="AA11" s="839"/>
      <c r="AB11" s="840"/>
      <c r="AC11" s="841"/>
      <c r="AD11" s="844"/>
      <c r="AE11" s="865"/>
      <c r="AF11" s="1026"/>
      <c r="AG11" s="1027"/>
      <c r="AH11" s="1027"/>
      <c r="AI11" s="1027"/>
      <c r="AJ11" s="1028"/>
      <c r="AK11" s="243"/>
      <c r="AL11" s="243"/>
      <c r="AM11" s="243"/>
      <c r="AN11" s="1019"/>
      <c r="AO11" s="1019"/>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1019"/>
      <c r="BM11" s="1019"/>
      <c r="BN11" s="1019"/>
      <c r="BO11" s="1019"/>
      <c r="BP11" s="1019"/>
      <c r="BQ11" s="1019"/>
      <c r="BR11" s="1019"/>
      <c r="EN11" s="245"/>
      <c r="EO11" s="245"/>
      <c r="EP11" s="245"/>
      <c r="EQ11" s="245"/>
      <c r="ER11" s="245"/>
      <c r="ES11" s="245"/>
    </row>
    <row r="12" spans="1:149" ht="10.5" customHeight="1" x14ac:dyDescent="0.4">
      <c r="A12" s="242"/>
      <c r="B12" s="1086"/>
      <c r="C12" s="1087"/>
      <c r="D12" s="937"/>
      <c r="E12" s="937"/>
      <c r="F12" s="937"/>
      <c r="G12" s="937"/>
      <c r="H12" s="995"/>
      <c r="I12" s="793" t="s">
        <v>6</v>
      </c>
      <c r="J12" s="794"/>
      <c r="K12" s="794"/>
      <c r="L12" s="811"/>
      <c r="M12" s="902"/>
      <c r="N12" s="903"/>
      <c r="O12" s="903"/>
      <c r="P12" s="903"/>
      <c r="Q12" s="903"/>
      <c r="R12" s="903"/>
      <c r="S12" s="903"/>
      <c r="T12" s="903"/>
      <c r="U12" s="903"/>
      <c r="V12" s="787" t="s">
        <v>78</v>
      </c>
      <c r="W12" s="788"/>
      <c r="X12" s="788"/>
      <c r="Y12" s="788"/>
      <c r="Z12" s="789"/>
      <c r="AA12" s="801" t="s">
        <v>23</v>
      </c>
      <c r="AB12" s="802"/>
      <c r="AC12" s="802"/>
      <c r="AD12" s="802"/>
      <c r="AE12" s="803"/>
      <c r="AF12" s="807" t="s">
        <v>722</v>
      </c>
      <c r="AG12" s="808"/>
      <c r="AH12" s="808"/>
      <c r="AI12" s="808"/>
      <c r="AJ12" s="809"/>
      <c r="AM12" s="243"/>
      <c r="AN12" s="1019"/>
      <c r="AO12" s="1019"/>
      <c r="AP12" s="1019"/>
      <c r="AQ12" s="1019"/>
      <c r="AR12" s="1019"/>
      <c r="AS12" s="1019"/>
      <c r="AT12" s="1019"/>
      <c r="AU12" s="1019"/>
      <c r="AV12" s="1019"/>
      <c r="AW12" s="1019"/>
      <c r="AX12" s="1019"/>
      <c r="AY12" s="1019"/>
      <c r="AZ12" s="1019"/>
      <c r="BA12" s="1019"/>
      <c r="BB12" s="1019"/>
      <c r="BC12" s="1019"/>
      <c r="BD12" s="1019"/>
      <c r="BE12" s="1019"/>
      <c r="BF12" s="1019"/>
      <c r="BG12" s="1019"/>
      <c r="BH12" s="1019"/>
      <c r="BI12" s="1019"/>
      <c r="BJ12" s="1019"/>
      <c r="BK12" s="1019"/>
      <c r="BL12" s="1019"/>
      <c r="BM12" s="1019"/>
      <c r="BN12" s="1019"/>
      <c r="BO12" s="1019"/>
      <c r="BP12" s="1019"/>
      <c r="BQ12" s="1019"/>
      <c r="BR12" s="1019"/>
      <c r="EN12" s="245"/>
      <c r="EO12" s="245"/>
      <c r="EP12" s="245"/>
      <c r="EQ12" s="245"/>
      <c r="ER12" s="245"/>
      <c r="ES12" s="245"/>
    </row>
    <row r="13" spans="1:149" ht="10.5" customHeight="1" x14ac:dyDescent="0.4">
      <c r="A13" s="242"/>
      <c r="B13" s="1086"/>
      <c r="C13" s="1087"/>
      <c r="D13" s="937"/>
      <c r="E13" s="937"/>
      <c r="F13" s="937"/>
      <c r="G13" s="937"/>
      <c r="H13" s="995"/>
      <c r="I13" s="813"/>
      <c r="J13" s="785"/>
      <c r="K13" s="785"/>
      <c r="L13" s="786"/>
      <c r="M13" s="904"/>
      <c r="N13" s="905"/>
      <c r="O13" s="905"/>
      <c r="P13" s="905"/>
      <c r="Q13" s="905"/>
      <c r="R13" s="905"/>
      <c r="S13" s="905"/>
      <c r="T13" s="905"/>
      <c r="U13" s="905"/>
      <c r="V13" s="790"/>
      <c r="W13" s="791"/>
      <c r="X13" s="791"/>
      <c r="Y13" s="791"/>
      <c r="Z13" s="792"/>
      <c r="AA13" s="804"/>
      <c r="AB13" s="805"/>
      <c r="AC13" s="805"/>
      <c r="AD13" s="805"/>
      <c r="AE13" s="806"/>
      <c r="AF13" s="804"/>
      <c r="AG13" s="805"/>
      <c r="AH13" s="805"/>
      <c r="AI13" s="805"/>
      <c r="AJ13" s="810"/>
      <c r="AM13" s="243"/>
      <c r="AN13" s="1019"/>
      <c r="AO13" s="1019"/>
      <c r="AP13" s="1019"/>
      <c r="AQ13" s="1019"/>
      <c r="AR13" s="1019"/>
      <c r="AS13" s="1019"/>
      <c r="AT13" s="1019"/>
      <c r="AU13" s="1019"/>
      <c r="AV13" s="1019"/>
      <c r="AW13" s="1019"/>
      <c r="AX13" s="1019"/>
      <c r="AY13" s="1019"/>
      <c r="AZ13" s="1019"/>
      <c r="BA13" s="1019"/>
      <c r="BB13" s="1019"/>
      <c r="BC13" s="1019"/>
      <c r="BD13" s="1019"/>
      <c r="BE13" s="1019"/>
      <c r="BF13" s="1019"/>
      <c r="BG13" s="1019"/>
      <c r="BH13" s="1019"/>
      <c r="BI13" s="1019"/>
      <c r="BJ13" s="1019"/>
      <c r="BK13" s="1019"/>
      <c r="BL13" s="1019"/>
      <c r="BM13" s="1019"/>
      <c r="BN13" s="1019"/>
      <c r="BO13" s="1019"/>
      <c r="BP13" s="1019"/>
      <c r="BQ13" s="1019"/>
      <c r="BR13" s="1019"/>
      <c r="EN13" s="245"/>
      <c r="EO13" s="245"/>
      <c r="EP13" s="245"/>
      <c r="EQ13" s="245"/>
      <c r="ER13" s="245"/>
      <c r="ES13" s="245"/>
    </row>
    <row r="14" spans="1:149" ht="10.5" customHeight="1" x14ac:dyDescent="0.4">
      <c r="A14" s="242"/>
      <c r="B14" s="1086"/>
      <c r="C14" s="1087"/>
      <c r="D14" s="937"/>
      <c r="E14" s="937"/>
      <c r="F14" s="937"/>
      <c r="G14" s="937"/>
      <c r="H14" s="995"/>
      <c r="I14" s="793" t="s">
        <v>452</v>
      </c>
      <c r="J14" s="794"/>
      <c r="K14" s="794"/>
      <c r="L14" s="811"/>
      <c r="M14" s="836"/>
      <c r="N14" s="837"/>
      <c r="O14" s="837"/>
      <c r="P14" s="837"/>
      <c r="Q14" s="837"/>
      <c r="R14" s="837"/>
      <c r="S14" s="837"/>
      <c r="T14" s="837"/>
      <c r="U14" s="838"/>
      <c r="V14" s="821" t="s">
        <v>213</v>
      </c>
      <c r="W14" s="822"/>
      <c r="X14" s="822"/>
      <c r="Y14" s="822"/>
      <c r="Z14" s="823"/>
      <c r="AA14" s="831" t="s">
        <v>213</v>
      </c>
      <c r="AB14" s="827"/>
      <c r="AC14" s="827"/>
      <c r="AD14" s="827"/>
      <c r="AE14" s="832"/>
      <c r="AF14" s="827" t="s">
        <v>213</v>
      </c>
      <c r="AG14" s="827"/>
      <c r="AH14" s="827"/>
      <c r="AI14" s="827"/>
      <c r="AJ14" s="828"/>
      <c r="AK14" s="252"/>
      <c r="AL14" s="252"/>
      <c r="AM14" s="252"/>
      <c r="BJ14" s="243"/>
      <c r="BK14" s="243"/>
      <c r="BL14" s="243"/>
      <c r="BM14" s="243"/>
      <c r="BN14" s="243"/>
      <c r="BO14" s="243"/>
      <c r="BP14" s="243"/>
      <c r="BQ14" s="243"/>
      <c r="EN14" s="245"/>
      <c r="EO14" s="245"/>
      <c r="EP14" s="245"/>
      <c r="EQ14" s="245"/>
      <c r="ER14" s="245"/>
      <c r="ES14" s="245"/>
    </row>
    <row r="15" spans="1:149" ht="10.5" customHeight="1" x14ac:dyDescent="0.4">
      <c r="A15" s="242"/>
      <c r="B15" s="1086"/>
      <c r="C15" s="1087"/>
      <c r="D15" s="937"/>
      <c r="E15" s="937"/>
      <c r="F15" s="937"/>
      <c r="G15" s="937"/>
      <c r="H15" s="995"/>
      <c r="I15" s="812"/>
      <c r="J15" s="782"/>
      <c r="K15" s="782"/>
      <c r="L15" s="783"/>
      <c r="M15" s="932"/>
      <c r="N15" s="867"/>
      <c r="O15" s="867"/>
      <c r="P15" s="867"/>
      <c r="Q15" s="867"/>
      <c r="R15" s="867"/>
      <c r="S15" s="867"/>
      <c r="T15" s="867"/>
      <c r="U15" s="933"/>
      <c r="V15" s="824"/>
      <c r="W15" s="825"/>
      <c r="X15" s="825"/>
      <c r="Y15" s="825"/>
      <c r="Z15" s="826"/>
      <c r="AA15" s="919"/>
      <c r="AB15" s="873"/>
      <c r="AC15" s="873"/>
      <c r="AD15" s="873"/>
      <c r="AE15" s="920"/>
      <c r="AF15" s="829"/>
      <c r="AG15" s="829"/>
      <c r="AH15" s="829"/>
      <c r="AI15" s="829"/>
      <c r="AJ15" s="830"/>
      <c r="AK15" s="243"/>
      <c r="AL15" s="243"/>
      <c r="AM15" s="243"/>
      <c r="AN15" s="1029" t="s">
        <v>580</v>
      </c>
      <c r="AO15" s="1029"/>
      <c r="AP15" s="1029"/>
      <c r="AQ15" s="1029"/>
      <c r="AR15" s="1029"/>
      <c r="AS15" s="1029"/>
      <c r="AT15" s="1029"/>
      <c r="AU15" s="1029"/>
      <c r="AV15" s="1029"/>
      <c r="AW15" s="1029"/>
      <c r="AX15" s="1029"/>
      <c r="AY15" s="1029"/>
      <c r="AZ15" s="1029"/>
      <c r="BA15" s="1029"/>
      <c r="BB15" s="1029"/>
      <c r="BC15" s="1029"/>
      <c r="BD15" s="1029"/>
      <c r="BE15" s="1029"/>
      <c r="BF15" s="1029"/>
      <c r="BG15" s="1029"/>
      <c r="BH15" s="1029"/>
      <c r="BI15" s="1029"/>
      <c r="BJ15" s="1029"/>
      <c r="BK15" s="1029"/>
      <c r="BL15" s="1029"/>
      <c r="BM15" s="1029"/>
      <c r="BN15" s="1029"/>
      <c r="BO15" s="1029"/>
      <c r="BP15" s="1029"/>
      <c r="BQ15" s="1029"/>
      <c r="BR15" s="1029"/>
      <c r="EN15" s="245"/>
      <c r="EO15" s="245"/>
      <c r="EP15" s="245"/>
      <c r="EQ15" s="245"/>
      <c r="ER15" s="245"/>
      <c r="ES15" s="245"/>
    </row>
    <row r="16" spans="1:149" ht="10.5" customHeight="1" x14ac:dyDescent="0.4">
      <c r="A16" s="242"/>
      <c r="B16" s="1086"/>
      <c r="C16" s="1087"/>
      <c r="D16" s="937"/>
      <c r="E16" s="937"/>
      <c r="F16" s="937"/>
      <c r="G16" s="937"/>
      <c r="H16" s="995"/>
      <c r="I16" s="812" t="s">
        <v>490</v>
      </c>
      <c r="J16" s="782"/>
      <c r="K16" s="782"/>
      <c r="L16" s="783"/>
      <c r="M16" s="424"/>
      <c r="N16" s="425"/>
      <c r="O16" s="425"/>
      <c r="P16" s="425"/>
      <c r="Q16" s="425"/>
      <c r="R16" s="425"/>
      <c r="S16" s="425"/>
      <c r="T16" s="425"/>
      <c r="U16" s="425"/>
      <c r="V16" s="426"/>
      <c r="W16" s="814" t="s">
        <v>7</v>
      </c>
      <c r="X16" s="815"/>
      <c r="Y16" s="815"/>
      <c r="Z16" s="816"/>
      <c r="AA16" s="913" t="s">
        <v>213</v>
      </c>
      <c r="AB16" s="884"/>
      <c r="AC16" s="884"/>
      <c r="AD16" s="884"/>
      <c r="AE16" s="885"/>
      <c r="AF16" s="1020"/>
      <c r="AG16" s="1021"/>
      <c r="AH16" s="1021"/>
      <c r="AI16" s="1021"/>
      <c r="AJ16" s="1022"/>
      <c r="AK16" s="243"/>
      <c r="AL16" s="243"/>
      <c r="AM16" s="243"/>
      <c r="AN16" s="1029"/>
      <c r="AO16" s="1029"/>
      <c r="AP16" s="1029"/>
      <c r="AQ16" s="1029"/>
      <c r="AR16" s="1029"/>
      <c r="AS16" s="1029"/>
      <c r="AT16" s="1029"/>
      <c r="AU16" s="1029"/>
      <c r="AV16" s="1029"/>
      <c r="AW16" s="1029"/>
      <c r="AX16" s="1029"/>
      <c r="AY16" s="1029"/>
      <c r="AZ16" s="1029"/>
      <c r="BA16" s="1029"/>
      <c r="BB16" s="1029"/>
      <c r="BC16" s="1029"/>
      <c r="BD16" s="1029"/>
      <c r="BE16" s="1029"/>
      <c r="BF16" s="1029"/>
      <c r="BG16" s="1029"/>
      <c r="BH16" s="1029"/>
      <c r="BI16" s="1029"/>
      <c r="BJ16" s="1029"/>
      <c r="BK16" s="1029"/>
      <c r="BL16" s="1029"/>
      <c r="BM16" s="1029"/>
      <c r="BN16" s="1029"/>
      <c r="BO16" s="1029"/>
      <c r="BP16" s="1029"/>
      <c r="BQ16" s="1029"/>
      <c r="BR16" s="1029"/>
      <c r="EN16" s="245"/>
      <c r="EO16" s="245"/>
      <c r="EP16" s="245"/>
      <c r="EQ16" s="245"/>
      <c r="ER16" s="245"/>
      <c r="ES16" s="245"/>
    </row>
    <row r="17" spans="1:182" ht="10.5" customHeight="1" x14ac:dyDescent="0.4">
      <c r="A17" s="242"/>
      <c r="B17" s="1086"/>
      <c r="C17" s="1087"/>
      <c r="D17" s="937"/>
      <c r="E17" s="937"/>
      <c r="F17" s="937"/>
      <c r="G17" s="937"/>
      <c r="H17" s="995"/>
      <c r="I17" s="813"/>
      <c r="J17" s="785"/>
      <c r="K17" s="785"/>
      <c r="L17" s="786"/>
      <c r="M17" s="427"/>
      <c r="N17" s="388"/>
      <c r="O17" s="388"/>
      <c r="P17" s="388"/>
      <c r="Q17" s="388"/>
      <c r="R17" s="388"/>
      <c r="S17" s="388"/>
      <c r="T17" s="388"/>
      <c r="U17" s="388"/>
      <c r="V17" s="428"/>
      <c r="W17" s="798"/>
      <c r="X17" s="791"/>
      <c r="Y17" s="791"/>
      <c r="Z17" s="792"/>
      <c r="AA17" s="914"/>
      <c r="AB17" s="829"/>
      <c r="AC17" s="829"/>
      <c r="AD17" s="829"/>
      <c r="AE17" s="830"/>
      <c r="AF17" s="1023"/>
      <c r="AG17" s="1024"/>
      <c r="AH17" s="1024"/>
      <c r="AI17" s="1024"/>
      <c r="AJ17" s="1025"/>
      <c r="AK17" s="243"/>
      <c r="AL17" s="243"/>
      <c r="AM17" s="243"/>
      <c r="AN17" s="1045" t="s">
        <v>213</v>
      </c>
      <c r="AO17" s="1045"/>
      <c r="AP17" s="1045"/>
      <c r="AQ17" s="1045"/>
      <c r="AR17" s="1045"/>
      <c r="AS17" s="1045"/>
      <c r="AT17" s="1045"/>
      <c r="AU17" s="1045"/>
      <c r="AV17" s="1045"/>
      <c r="AW17" s="1045"/>
      <c r="AX17" s="1045"/>
      <c r="AY17" s="1045"/>
      <c r="AZ17" s="1045"/>
      <c r="BA17" s="1045"/>
      <c r="BB17" s="1045"/>
      <c r="BC17" s="1045"/>
      <c r="BD17" s="1045"/>
      <c r="BE17" s="1045"/>
      <c r="BF17" s="1045"/>
      <c r="BG17" s="1045"/>
      <c r="BH17" s="1045"/>
      <c r="BI17" s="1045"/>
      <c r="BJ17" s="1045"/>
      <c r="BK17" s="1045"/>
      <c r="BL17" s="1045"/>
      <c r="BM17" s="1045"/>
      <c r="BN17" s="1045"/>
      <c r="BO17" s="1045"/>
      <c r="BP17" s="1045"/>
      <c r="BQ17" s="1045"/>
      <c r="BR17" s="1045"/>
      <c r="EN17" s="245"/>
      <c r="EO17" s="245"/>
      <c r="EP17" s="245"/>
      <c r="EQ17" s="245"/>
      <c r="ER17" s="245"/>
      <c r="ES17" s="245"/>
    </row>
    <row r="18" spans="1:182" ht="10.5" customHeight="1" x14ac:dyDescent="0.4">
      <c r="A18" s="242"/>
      <c r="B18" s="1086"/>
      <c r="C18" s="1087"/>
      <c r="D18" s="937"/>
      <c r="E18" s="937"/>
      <c r="F18" s="937"/>
      <c r="G18" s="937"/>
      <c r="H18" s="995"/>
      <c r="I18" s="817" t="s">
        <v>3</v>
      </c>
      <c r="J18" s="818"/>
      <c r="K18" s="818"/>
      <c r="L18" s="819"/>
      <c r="M18" s="907" t="s">
        <v>213</v>
      </c>
      <c r="N18" s="908"/>
      <c r="O18" s="908"/>
      <c r="P18" s="909"/>
      <c r="Q18" s="836"/>
      <c r="R18" s="837"/>
      <c r="S18" s="838"/>
      <c r="T18" s="842" t="s">
        <v>134</v>
      </c>
      <c r="U18" s="843"/>
      <c r="V18" s="836"/>
      <c r="W18" s="837"/>
      <c r="X18" s="838"/>
      <c r="Y18" s="842" t="s">
        <v>135</v>
      </c>
      <c r="Z18" s="843"/>
      <c r="AA18" s="836"/>
      <c r="AB18" s="837"/>
      <c r="AC18" s="838"/>
      <c r="AD18" s="842" t="s">
        <v>136</v>
      </c>
      <c r="AE18" s="906"/>
      <c r="AF18" s="1023"/>
      <c r="AG18" s="1024"/>
      <c r="AH18" s="1024"/>
      <c r="AI18" s="1024"/>
      <c r="AJ18" s="1025"/>
      <c r="AK18" s="243"/>
      <c r="AL18" s="243"/>
      <c r="AM18" s="243"/>
      <c r="AN18" s="1045"/>
      <c r="AO18" s="1045"/>
      <c r="AP18" s="1045"/>
      <c r="AQ18" s="1045"/>
      <c r="AR18" s="1045"/>
      <c r="AS18" s="1045"/>
      <c r="AT18" s="1045"/>
      <c r="AU18" s="1045"/>
      <c r="AV18" s="1045"/>
      <c r="AW18" s="1045"/>
      <c r="AX18" s="1045"/>
      <c r="AY18" s="1045"/>
      <c r="AZ18" s="1045"/>
      <c r="BA18" s="1045"/>
      <c r="BB18" s="1045"/>
      <c r="BC18" s="1045"/>
      <c r="BD18" s="1045"/>
      <c r="BE18" s="1045"/>
      <c r="BF18" s="1045"/>
      <c r="BG18" s="1045"/>
      <c r="BH18" s="1045"/>
      <c r="BI18" s="1045"/>
      <c r="BJ18" s="1045"/>
      <c r="BK18" s="1045"/>
      <c r="BL18" s="1045"/>
      <c r="BM18" s="1045"/>
      <c r="BN18" s="1045"/>
      <c r="BO18" s="1045"/>
      <c r="BP18" s="1045"/>
      <c r="BQ18" s="1045"/>
      <c r="BR18" s="1045"/>
      <c r="EN18" s="245"/>
      <c r="EO18" s="245"/>
      <c r="EP18" s="245"/>
      <c r="EQ18" s="245"/>
      <c r="ER18" s="245"/>
      <c r="ES18" s="245"/>
    </row>
    <row r="19" spans="1:182" ht="10.5" customHeight="1" x14ac:dyDescent="0.4">
      <c r="A19" s="242"/>
      <c r="B19" s="1086"/>
      <c r="C19" s="1087"/>
      <c r="D19" s="937"/>
      <c r="E19" s="937"/>
      <c r="F19" s="937"/>
      <c r="G19" s="937"/>
      <c r="H19" s="995"/>
      <c r="I19" s="813"/>
      <c r="J19" s="785"/>
      <c r="K19" s="785"/>
      <c r="L19" s="786"/>
      <c r="M19" s="910"/>
      <c r="N19" s="911"/>
      <c r="O19" s="911"/>
      <c r="P19" s="912"/>
      <c r="Q19" s="839"/>
      <c r="R19" s="840"/>
      <c r="S19" s="841"/>
      <c r="T19" s="844"/>
      <c r="U19" s="845"/>
      <c r="V19" s="839"/>
      <c r="W19" s="840"/>
      <c r="X19" s="841"/>
      <c r="Y19" s="844"/>
      <c r="Z19" s="845"/>
      <c r="AA19" s="839"/>
      <c r="AB19" s="840"/>
      <c r="AC19" s="841"/>
      <c r="AD19" s="844"/>
      <c r="AE19" s="865"/>
      <c r="AF19" s="1026"/>
      <c r="AG19" s="1027"/>
      <c r="AH19" s="1027"/>
      <c r="AI19" s="1027"/>
      <c r="AJ19" s="1028"/>
      <c r="AK19" s="243"/>
      <c r="AL19" s="243"/>
      <c r="AM19" s="243"/>
      <c r="AN19" s="1047" t="s">
        <v>581</v>
      </c>
      <c r="AO19" s="1047"/>
      <c r="AP19" s="1047"/>
      <c r="AQ19" s="1047"/>
      <c r="AR19" s="1047"/>
      <c r="AS19" s="1047"/>
      <c r="AT19" s="1047"/>
      <c r="AU19" s="1047"/>
      <c r="AV19" s="1047"/>
      <c r="AW19" s="1047"/>
      <c r="AX19" s="1047"/>
      <c r="AY19" s="1047"/>
      <c r="AZ19" s="1047"/>
      <c r="BA19" s="1047"/>
      <c r="BB19" s="1047"/>
      <c r="BC19" s="1047"/>
      <c r="BD19" s="1048"/>
      <c r="BE19" s="1048"/>
      <c r="BF19" s="1048"/>
      <c r="BG19" s="1048"/>
      <c r="BH19" s="1048"/>
      <c r="BI19" s="1048"/>
      <c r="BJ19" s="1048"/>
      <c r="BK19" s="1048"/>
      <c r="BL19" s="1048"/>
      <c r="BM19" s="1048"/>
      <c r="BN19" s="1048"/>
      <c r="BO19" s="1048"/>
      <c r="BP19" s="1048"/>
      <c r="BQ19" s="1048"/>
      <c r="BR19" s="1048"/>
      <c r="EN19" s="245"/>
      <c r="EO19" s="245"/>
      <c r="EP19" s="245"/>
      <c r="EQ19" s="245"/>
      <c r="ER19" s="245"/>
      <c r="ES19" s="245"/>
    </row>
    <row r="20" spans="1:182" ht="10.5" customHeight="1" x14ac:dyDescent="0.4">
      <c r="A20" s="242"/>
      <c r="B20" s="1086"/>
      <c r="C20" s="1087"/>
      <c r="D20" s="937"/>
      <c r="E20" s="937"/>
      <c r="F20" s="937"/>
      <c r="G20" s="937"/>
      <c r="H20" s="995"/>
      <c r="I20" s="793" t="s">
        <v>6</v>
      </c>
      <c r="J20" s="794"/>
      <c r="K20" s="794"/>
      <c r="L20" s="811"/>
      <c r="M20" s="902"/>
      <c r="N20" s="903"/>
      <c r="O20" s="903"/>
      <c r="P20" s="903"/>
      <c r="Q20" s="903"/>
      <c r="R20" s="903"/>
      <c r="S20" s="903"/>
      <c r="T20" s="903"/>
      <c r="U20" s="903"/>
      <c r="V20" s="787" t="s">
        <v>78</v>
      </c>
      <c r="W20" s="788"/>
      <c r="X20" s="788"/>
      <c r="Y20" s="788"/>
      <c r="Z20" s="789"/>
      <c r="AA20" s="801" t="s">
        <v>23</v>
      </c>
      <c r="AB20" s="802"/>
      <c r="AC20" s="802"/>
      <c r="AD20" s="802"/>
      <c r="AE20" s="803"/>
      <c r="AF20" s="807" t="s">
        <v>722</v>
      </c>
      <c r="AG20" s="808"/>
      <c r="AH20" s="808"/>
      <c r="AI20" s="808"/>
      <c r="AJ20" s="809"/>
      <c r="AK20" s="243"/>
      <c r="AL20" s="243"/>
      <c r="AM20" s="243"/>
      <c r="AN20" s="1047"/>
      <c r="AO20" s="1047"/>
      <c r="AP20" s="1047"/>
      <c r="AQ20" s="1047"/>
      <c r="AR20" s="1047"/>
      <c r="AS20" s="1047"/>
      <c r="AT20" s="1047"/>
      <c r="AU20" s="1047"/>
      <c r="AV20" s="1047"/>
      <c r="AW20" s="1047"/>
      <c r="AX20" s="1047"/>
      <c r="AY20" s="1047"/>
      <c r="AZ20" s="1047"/>
      <c r="BA20" s="1047"/>
      <c r="BB20" s="1047"/>
      <c r="BC20" s="1047"/>
      <c r="BD20" s="1048"/>
      <c r="BE20" s="1048"/>
      <c r="BF20" s="1048"/>
      <c r="BG20" s="1048"/>
      <c r="BH20" s="1048"/>
      <c r="BI20" s="1048"/>
      <c r="BJ20" s="1048"/>
      <c r="BK20" s="1048"/>
      <c r="BL20" s="1048"/>
      <c r="BM20" s="1048"/>
      <c r="BN20" s="1048"/>
      <c r="BO20" s="1048"/>
      <c r="BP20" s="1048"/>
      <c r="BQ20" s="1048"/>
      <c r="BR20" s="1048"/>
    </row>
    <row r="21" spans="1:182" ht="10.5" customHeight="1" x14ac:dyDescent="0.4">
      <c r="A21" s="242"/>
      <c r="B21" s="1086"/>
      <c r="C21" s="1087"/>
      <c r="D21" s="937"/>
      <c r="E21" s="937"/>
      <c r="F21" s="937"/>
      <c r="G21" s="937"/>
      <c r="H21" s="995"/>
      <c r="I21" s="813"/>
      <c r="J21" s="785"/>
      <c r="K21" s="785"/>
      <c r="L21" s="786"/>
      <c r="M21" s="904"/>
      <c r="N21" s="905"/>
      <c r="O21" s="905"/>
      <c r="P21" s="905"/>
      <c r="Q21" s="905"/>
      <c r="R21" s="905"/>
      <c r="S21" s="905"/>
      <c r="T21" s="905"/>
      <c r="U21" s="905"/>
      <c r="V21" s="790"/>
      <c r="W21" s="791"/>
      <c r="X21" s="791"/>
      <c r="Y21" s="791"/>
      <c r="Z21" s="792"/>
      <c r="AA21" s="804"/>
      <c r="AB21" s="805"/>
      <c r="AC21" s="805"/>
      <c r="AD21" s="805"/>
      <c r="AE21" s="806"/>
      <c r="AF21" s="804"/>
      <c r="AG21" s="805"/>
      <c r="AH21" s="805"/>
      <c r="AI21" s="805"/>
      <c r="AJ21" s="810"/>
      <c r="AK21" s="243"/>
      <c r="AL21" s="243"/>
      <c r="AM21" s="243"/>
      <c r="AN21" s="1029" t="s">
        <v>582</v>
      </c>
      <c r="AO21" s="1029"/>
      <c r="AP21" s="1029"/>
      <c r="AQ21" s="1029"/>
      <c r="AR21" s="1029"/>
      <c r="AS21" s="1029"/>
      <c r="AT21" s="1029"/>
      <c r="AU21" s="1029"/>
      <c r="AV21" s="1029"/>
      <c r="AW21" s="1029"/>
      <c r="AX21" s="1029"/>
      <c r="AY21" s="1029"/>
      <c r="AZ21" s="1029"/>
      <c r="BA21" s="1029"/>
      <c r="BB21" s="1029"/>
      <c r="BC21" s="1029"/>
      <c r="BD21" s="1029"/>
      <c r="BE21" s="1029"/>
      <c r="BF21" s="1029"/>
      <c r="BG21" s="1029"/>
      <c r="BH21" s="1029"/>
      <c r="BI21" s="1029"/>
      <c r="BJ21" s="1029"/>
      <c r="BK21" s="1029"/>
      <c r="BL21" s="1029"/>
      <c r="BM21" s="1029"/>
      <c r="BN21" s="1029"/>
      <c r="BO21" s="1029"/>
      <c r="BP21" s="1029"/>
      <c r="BQ21" s="1029"/>
      <c r="BR21" s="1029"/>
    </row>
    <row r="22" spans="1:182" ht="10.5" customHeight="1" x14ac:dyDescent="0.4">
      <c r="A22" s="242"/>
      <c r="B22" s="1086"/>
      <c r="C22" s="1087"/>
      <c r="D22" s="937"/>
      <c r="E22" s="937"/>
      <c r="F22" s="937"/>
      <c r="G22" s="937"/>
      <c r="H22" s="995"/>
      <c r="I22" s="793" t="s">
        <v>452</v>
      </c>
      <c r="J22" s="794"/>
      <c r="K22" s="794"/>
      <c r="L22" s="811"/>
      <c r="M22" s="836"/>
      <c r="N22" s="837"/>
      <c r="O22" s="837"/>
      <c r="P22" s="837"/>
      <c r="Q22" s="837"/>
      <c r="R22" s="837"/>
      <c r="S22" s="837"/>
      <c r="T22" s="837"/>
      <c r="U22" s="838"/>
      <c r="V22" s="821" t="s">
        <v>213</v>
      </c>
      <c r="W22" s="822"/>
      <c r="X22" s="822"/>
      <c r="Y22" s="822"/>
      <c r="Z22" s="823"/>
      <c r="AA22" s="831" t="s">
        <v>213</v>
      </c>
      <c r="AB22" s="827"/>
      <c r="AC22" s="827"/>
      <c r="AD22" s="827"/>
      <c r="AE22" s="832"/>
      <c r="AF22" s="827" t="s">
        <v>213</v>
      </c>
      <c r="AG22" s="827"/>
      <c r="AH22" s="827"/>
      <c r="AI22" s="827"/>
      <c r="AJ22" s="828"/>
      <c r="AK22" s="243"/>
      <c r="AL22" s="243"/>
      <c r="AM22" s="243"/>
      <c r="AN22" s="1029"/>
      <c r="AO22" s="1029"/>
      <c r="AP22" s="1029"/>
      <c r="AQ22" s="1029"/>
      <c r="AR22" s="1029"/>
      <c r="AS22" s="1029"/>
      <c r="AT22" s="1029"/>
      <c r="AU22" s="1029"/>
      <c r="AV22" s="1029"/>
      <c r="AW22" s="1029"/>
      <c r="AX22" s="1029"/>
      <c r="AY22" s="1029"/>
      <c r="AZ22" s="1029"/>
      <c r="BA22" s="1029"/>
      <c r="BB22" s="1029"/>
      <c r="BC22" s="1029"/>
      <c r="BD22" s="1029"/>
      <c r="BE22" s="1029"/>
      <c r="BF22" s="1029"/>
      <c r="BG22" s="1029"/>
      <c r="BH22" s="1029"/>
      <c r="BI22" s="1029"/>
      <c r="BJ22" s="1029"/>
      <c r="BK22" s="1029"/>
      <c r="BL22" s="1029"/>
      <c r="BM22" s="1029"/>
      <c r="BN22" s="1029"/>
      <c r="BO22" s="1029"/>
      <c r="BP22" s="1029"/>
      <c r="BQ22" s="1029"/>
      <c r="BR22" s="1029"/>
    </row>
    <row r="23" spans="1:182" ht="10.5" customHeight="1" x14ac:dyDescent="0.4">
      <c r="A23" s="242"/>
      <c r="B23" s="1086"/>
      <c r="C23" s="1087"/>
      <c r="D23" s="937"/>
      <c r="E23" s="937"/>
      <c r="F23" s="937"/>
      <c r="G23" s="937"/>
      <c r="H23" s="995"/>
      <c r="I23" s="812"/>
      <c r="J23" s="782"/>
      <c r="K23" s="782"/>
      <c r="L23" s="783"/>
      <c r="M23" s="932"/>
      <c r="N23" s="867"/>
      <c r="O23" s="867"/>
      <c r="P23" s="867"/>
      <c r="Q23" s="867"/>
      <c r="R23" s="867"/>
      <c r="S23" s="867"/>
      <c r="T23" s="867"/>
      <c r="U23" s="933"/>
      <c r="V23" s="824"/>
      <c r="W23" s="825"/>
      <c r="X23" s="825"/>
      <c r="Y23" s="825"/>
      <c r="Z23" s="826"/>
      <c r="AA23" s="919"/>
      <c r="AB23" s="873"/>
      <c r="AC23" s="873"/>
      <c r="AD23" s="873"/>
      <c r="AE23" s="920"/>
      <c r="AF23" s="829"/>
      <c r="AG23" s="829"/>
      <c r="AH23" s="829"/>
      <c r="AI23" s="829"/>
      <c r="AJ23" s="830"/>
      <c r="AK23" s="243"/>
      <c r="AL23" s="243"/>
      <c r="AM23" s="243"/>
      <c r="AN23" s="1045" t="s">
        <v>213</v>
      </c>
      <c r="AO23" s="1045"/>
      <c r="AP23" s="1045"/>
      <c r="AQ23" s="1045"/>
      <c r="AR23" s="1045"/>
      <c r="AS23" s="1045"/>
      <c r="AT23" s="1045"/>
      <c r="AU23" s="1045"/>
      <c r="AV23" s="1045"/>
      <c r="AW23" s="1045"/>
      <c r="AX23" s="1045"/>
      <c r="AY23" s="1045"/>
      <c r="AZ23" s="1045"/>
      <c r="BA23" s="1045"/>
      <c r="BB23" s="1045"/>
      <c r="BC23" s="1045"/>
      <c r="BD23" s="1045"/>
      <c r="BE23" s="1045"/>
      <c r="BF23" s="1045"/>
      <c r="BG23" s="1045"/>
      <c r="BH23" s="1045"/>
      <c r="BI23" s="1045"/>
      <c r="BJ23" s="1045"/>
      <c r="BK23" s="1045"/>
      <c r="BL23" s="1045"/>
      <c r="BM23" s="1045"/>
      <c r="BN23" s="1045"/>
      <c r="BO23" s="1045"/>
      <c r="BP23" s="1045"/>
      <c r="BQ23" s="1045"/>
      <c r="BR23" s="1045"/>
    </row>
    <row r="24" spans="1:182" ht="10.5" customHeight="1" x14ac:dyDescent="0.4">
      <c r="A24" s="242"/>
      <c r="B24" s="1086"/>
      <c r="C24" s="1087"/>
      <c r="D24" s="937"/>
      <c r="E24" s="937"/>
      <c r="F24" s="937"/>
      <c r="G24" s="937"/>
      <c r="H24" s="995"/>
      <c r="I24" s="812" t="s">
        <v>567</v>
      </c>
      <c r="J24" s="782"/>
      <c r="K24" s="782"/>
      <c r="L24" s="783"/>
      <c r="M24" s="424"/>
      <c r="N24" s="425"/>
      <c r="O24" s="425"/>
      <c r="P24" s="425"/>
      <c r="Q24" s="425"/>
      <c r="R24" s="425"/>
      <c r="S24" s="425"/>
      <c r="T24" s="425"/>
      <c r="U24" s="425"/>
      <c r="V24" s="426"/>
      <c r="W24" s="814" t="s">
        <v>7</v>
      </c>
      <c r="X24" s="815"/>
      <c r="Y24" s="815"/>
      <c r="Z24" s="816"/>
      <c r="AA24" s="913" t="s">
        <v>213</v>
      </c>
      <c r="AB24" s="884"/>
      <c r="AC24" s="884"/>
      <c r="AD24" s="884"/>
      <c r="AE24" s="885"/>
      <c r="AF24" s="1020"/>
      <c r="AG24" s="1021"/>
      <c r="AH24" s="1021"/>
      <c r="AI24" s="1021"/>
      <c r="AJ24" s="1022"/>
      <c r="AK24" s="243"/>
      <c r="AL24" s="243"/>
      <c r="AM24" s="243"/>
      <c r="AN24" s="1045"/>
      <c r="AO24" s="1045"/>
      <c r="AP24" s="1045"/>
      <c r="AQ24" s="1045"/>
      <c r="AR24" s="1045"/>
      <c r="AS24" s="1045"/>
      <c r="AT24" s="1045"/>
      <c r="AU24" s="1045"/>
      <c r="AV24" s="1045"/>
      <c r="AW24" s="1045"/>
      <c r="AX24" s="1045"/>
      <c r="AY24" s="1045"/>
      <c r="AZ24" s="1045"/>
      <c r="BA24" s="1045"/>
      <c r="BB24" s="1045"/>
      <c r="BC24" s="1045"/>
      <c r="BD24" s="1045"/>
      <c r="BE24" s="1045"/>
      <c r="BF24" s="1045"/>
      <c r="BG24" s="1045"/>
      <c r="BH24" s="1045"/>
      <c r="BI24" s="1045"/>
      <c r="BJ24" s="1045"/>
      <c r="BK24" s="1045"/>
      <c r="BL24" s="1045"/>
      <c r="BM24" s="1045"/>
      <c r="BN24" s="1045"/>
      <c r="BO24" s="1045"/>
      <c r="BP24" s="1045"/>
      <c r="BQ24" s="1045"/>
      <c r="BR24" s="1045"/>
    </row>
    <row r="25" spans="1:182" ht="10.5" customHeight="1" x14ac:dyDescent="0.4">
      <c r="A25" s="242"/>
      <c r="B25" s="1086"/>
      <c r="C25" s="1087"/>
      <c r="D25" s="937"/>
      <c r="E25" s="937"/>
      <c r="F25" s="937"/>
      <c r="G25" s="937"/>
      <c r="H25" s="995"/>
      <c r="I25" s="813"/>
      <c r="J25" s="785"/>
      <c r="K25" s="785"/>
      <c r="L25" s="786"/>
      <c r="M25" s="427"/>
      <c r="N25" s="388"/>
      <c r="O25" s="388"/>
      <c r="P25" s="388"/>
      <c r="Q25" s="388"/>
      <c r="R25" s="388"/>
      <c r="S25" s="388"/>
      <c r="T25" s="388"/>
      <c r="U25" s="388"/>
      <c r="V25" s="428"/>
      <c r="W25" s="798"/>
      <c r="X25" s="791"/>
      <c r="Y25" s="791"/>
      <c r="Z25" s="792"/>
      <c r="AA25" s="914"/>
      <c r="AB25" s="829"/>
      <c r="AC25" s="829"/>
      <c r="AD25" s="829"/>
      <c r="AE25" s="830"/>
      <c r="AF25" s="1023"/>
      <c r="AG25" s="1024"/>
      <c r="AH25" s="1024"/>
      <c r="AI25" s="1024"/>
      <c r="AJ25" s="1025"/>
      <c r="AK25" s="243"/>
      <c r="AL25" s="243"/>
      <c r="AM25" s="243"/>
      <c r="AN25" s="1046" t="s">
        <v>793</v>
      </c>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1046"/>
      <c r="BK25" s="1046"/>
      <c r="BL25" s="1046"/>
      <c r="BM25" s="1046"/>
      <c r="BN25" s="1046"/>
      <c r="BO25" s="1046"/>
      <c r="BP25" s="1046"/>
      <c r="BQ25" s="1046"/>
      <c r="BR25" s="1046"/>
    </row>
    <row r="26" spans="1:182" s="243" customFormat="1" ht="10.5" customHeight="1" x14ac:dyDescent="0.4">
      <c r="A26" s="242"/>
      <c r="B26" s="1086"/>
      <c r="C26" s="1087"/>
      <c r="D26" s="937"/>
      <c r="E26" s="937"/>
      <c r="F26" s="937"/>
      <c r="G26" s="937"/>
      <c r="H26" s="995"/>
      <c r="I26" s="793" t="s">
        <v>3</v>
      </c>
      <c r="J26" s="794"/>
      <c r="K26" s="794"/>
      <c r="L26" s="811"/>
      <c r="M26" s="907" t="s">
        <v>213</v>
      </c>
      <c r="N26" s="908"/>
      <c r="O26" s="908"/>
      <c r="P26" s="909"/>
      <c r="Q26" s="836"/>
      <c r="R26" s="837"/>
      <c r="S26" s="838"/>
      <c r="T26" s="842" t="s">
        <v>134</v>
      </c>
      <c r="U26" s="843"/>
      <c r="V26" s="836"/>
      <c r="W26" s="837"/>
      <c r="X26" s="838"/>
      <c r="Y26" s="842" t="s">
        <v>135</v>
      </c>
      <c r="Z26" s="843"/>
      <c r="AA26" s="836"/>
      <c r="AB26" s="837"/>
      <c r="AC26" s="838"/>
      <c r="AD26" s="842" t="s">
        <v>136</v>
      </c>
      <c r="AE26" s="906"/>
      <c r="AF26" s="1023"/>
      <c r="AG26" s="1024"/>
      <c r="AH26" s="1024"/>
      <c r="AI26" s="1024"/>
      <c r="AJ26" s="1025"/>
      <c r="AK26" s="253"/>
      <c r="AL26" s="253"/>
      <c r="AM26" s="253"/>
      <c r="AN26" s="1046"/>
      <c r="AO26" s="1046"/>
      <c r="AP26" s="1046"/>
      <c r="AQ26" s="1046"/>
      <c r="AR26" s="1046"/>
      <c r="AS26" s="1046"/>
      <c r="AT26" s="1046"/>
      <c r="AU26" s="1046"/>
      <c r="AV26" s="1046"/>
      <c r="AW26" s="1046"/>
      <c r="AX26" s="1046"/>
      <c r="AY26" s="1046"/>
      <c r="AZ26" s="1046"/>
      <c r="BA26" s="1046"/>
      <c r="BB26" s="1046"/>
      <c r="BC26" s="1046"/>
      <c r="BD26" s="1046"/>
      <c r="BE26" s="1046"/>
      <c r="BF26" s="1046"/>
      <c r="BG26" s="1046"/>
      <c r="BH26" s="1046"/>
      <c r="BI26" s="1046"/>
      <c r="BJ26" s="1046"/>
      <c r="BK26" s="1046"/>
      <c r="BL26" s="1046"/>
      <c r="BM26" s="1046"/>
      <c r="BN26" s="1046"/>
      <c r="BO26" s="1046"/>
      <c r="BP26" s="1046"/>
      <c r="BQ26" s="1046"/>
      <c r="BR26" s="1046"/>
      <c r="ET26" s="245"/>
      <c r="EU26" s="245"/>
      <c r="EV26" s="245"/>
      <c r="EW26" s="245"/>
      <c r="EX26" s="245"/>
      <c r="EY26" s="245"/>
      <c r="EZ26" s="245"/>
      <c r="FA26" s="245"/>
      <c r="FB26" s="245"/>
      <c r="FC26" s="245"/>
      <c r="FD26" s="245"/>
      <c r="FE26" s="245"/>
      <c r="FF26" s="245"/>
      <c r="FG26" s="245"/>
      <c r="FH26" s="245"/>
      <c r="FI26" s="245"/>
      <c r="FJ26" s="245"/>
      <c r="FK26" s="245"/>
      <c r="FL26" s="245"/>
      <c r="FM26" s="245"/>
      <c r="FN26" s="245"/>
      <c r="FO26" s="245"/>
      <c r="FP26" s="245"/>
      <c r="FQ26" s="245"/>
      <c r="FR26" s="245"/>
      <c r="FS26" s="245"/>
      <c r="FT26" s="245"/>
      <c r="FU26" s="245"/>
      <c r="FV26" s="245"/>
      <c r="FW26" s="245"/>
      <c r="FX26" s="245"/>
      <c r="FY26" s="245"/>
      <c r="FZ26" s="245"/>
    </row>
    <row r="27" spans="1:182" s="243" customFormat="1" ht="10.5" customHeight="1" x14ac:dyDescent="0.4">
      <c r="A27" s="242"/>
      <c r="B27" s="1086"/>
      <c r="C27" s="1087"/>
      <c r="D27" s="937"/>
      <c r="E27" s="937"/>
      <c r="F27" s="937"/>
      <c r="G27" s="937"/>
      <c r="H27" s="995"/>
      <c r="I27" s="813"/>
      <c r="J27" s="785"/>
      <c r="K27" s="785"/>
      <c r="L27" s="786"/>
      <c r="M27" s="910"/>
      <c r="N27" s="911"/>
      <c r="O27" s="911"/>
      <c r="P27" s="912"/>
      <c r="Q27" s="839"/>
      <c r="R27" s="840"/>
      <c r="S27" s="841"/>
      <c r="T27" s="844"/>
      <c r="U27" s="845"/>
      <c r="V27" s="839"/>
      <c r="W27" s="840"/>
      <c r="X27" s="841"/>
      <c r="Y27" s="844"/>
      <c r="Z27" s="845"/>
      <c r="AA27" s="839"/>
      <c r="AB27" s="840"/>
      <c r="AC27" s="841"/>
      <c r="AD27" s="844"/>
      <c r="AE27" s="865"/>
      <c r="AF27" s="1026"/>
      <c r="AG27" s="1027"/>
      <c r="AH27" s="1027"/>
      <c r="AI27" s="1027"/>
      <c r="AJ27" s="1028"/>
      <c r="AK27" s="253"/>
      <c r="AL27" s="253"/>
      <c r="AM27" s="253"/>
      <c r="AN27" s="1046"/>
      <c r="AO27" s="1046"/>
      <c r="AP27" s="1046"/>
      <c r="AQ27" s="1046"/>
      <c r="AR27" s="1046"/>
      <c r="AS27" s="1046"/>
      <c r="AT27" s="1046"/>
      <c r="AU27" s="1046"/>
      <c r="AV27" s="1046"/>
      <c r="AW27" s="1046"/>
      <c r="AX27" s="1046"/>
      <c r="AY27" s="1046"/>
      <c r="AZ27" s="1046"/>
      <c r="BA27" s="1046"/>
      <c r="BB27" s="1046"/>
      <c r="BC27" s="1046"/>
      <c r="BD27" s="1046"/>
      <c r="BE27" s="1046"/>
      <c r="BF27" s="1046"/>
      <c r="BG27" s="1046"/>
      <c r="BH27" s="1046"/>
      <c r="BI27" s="1046"/>
      <c r="BJ27" s="1046"/>
      <c r="BK27" s="1046"/>
      <c r="BL27" s="1046"/>
      <c r="BM27" s="1046"/>
      <c r="BN27" s="1046"/>
      <c r="BO27" s="1046"/>
      <c r="BP27" s="1046"/>
      <c r="BQ27" s="1046"/>
      <c r="BR27" s="1046"/>
      <c r="ET27" s="245"/>
      <c r="EU27" s="245"/>
      <c r="EV27" s="245"/>
      <c r="EW27" s="245"/>
      <c r="EX27" s="245"/>
      <c r="EY27" s="245"/>
      <c r="EZ27" s="245"/>
      <c r="FA27" s="245"/>
      <c r="FB27" s="245"/>
      <c r="FC27" s="245"/>
      <c r="FD27" s="245"/>
      <c r="FE27" s="245"/>
      <c r="FF27" s="245"/>
      <c r="FG27" s="245"/>
      <c r="FH27" s="245"/>
      <c r="FI27" s="245"/>
      <c r="FJ27" s="245"/>
      <c r="FK27" s="245"/>
      <c r="FL27" s="245"/>
      <c r="FM27" s="245"/>
      <c r="FN27" s="245"/>
      <c r="FO27" s="245"/>
      <c r="FP27" s="245"/>
      <c r="FQ27" s="245"/>
      <c r="FR27" s="245"/>
      <c r="FS27" s="245"/>
      <c r="FT27" s="245"/>
      <c r="FU27" s="245"/>
      <c r="FV27" s="245"/>
      <c r="FW27" s="245"/>
      <c r="FX27" s="245"/>
      <c r="FY27" s="245"/>
      <c r="FZ27" s="245"/>
    </row>
    <row r="28" spans="1:182" s="243" customFormat="1" ht="10.5" customHeight="1" x14ac:dyDescent="0.4">
      <c r="A28" s="242"/>
      <c r="B28" s="1086"/>
      <c r="C28" s="1087"/>
      <c r="D28" s="937"/>
      <c r="E28" s="937"/>
      <c r="F28" s="937"/>
      <c r="G28" s="937"/>
      <c r="H28" s="995"/>
      <c r="I28" s="793" t="s">
        <v>6</v>
      </c>
      <c r="J28" s="794"/>
      <c r="K28" s="794"/>
      <c r="L28" s="811"/>
      <c r="M28" s="902"/>
      <c r="N28" s="903"/>
      <c r="O28" s="903"/>
      <c r="P28" s="903"/>
      <c r="Q28" s="903"/>
      <c r="R28" s="903"/>
      <c r="S28" s="903"/>
      <c r="T28" s="903"/>
      <c r="U28" s="903"/>
      <c r="V28" s="787" t="s">
        <v>78</v>
      </c>
      <c r="W28" s="788"/>
      <c r="X28" s="788"/>
      <c r="Y28" s="788"/>
      <c r="Z28" s="789"/>
      <c r="AA28" s="801" t="s">
        <v>23</v>
      </c>
      <c r="AB28" s="802"/>
      <c r="AC28" s="802"/>
      <c r="AD28" s="802"/>
      <c r="AE28" s="803"/>
      <c r="AF28" s="807" t="s">
        <v>722</v>
      </c>
      <c r="AG28" s="808"/>
      <c r="AH28" s="808"/>
      <c r="AI28" s="808"/>
      <c r="AJ28" s="809"/>
      <c r="AN28" s="1046"/>
      <c r="AO28" s="1046"/>
      <c r="AP28" s="1046"/>
      <c r="AQ28" s="1046"/>
      <c r="AR28" s="1046"/>
      <c r="AS28" s="1046"/>
      <c r="AT28" s="1046"/>
      <c r="AU28" s="1046"/>
      <c r="AV28" s="1046"/>
      <c r="AW28" s="1046"/>
      <c r="AX28" s="1046"/>
      <c r="AY28" s="1046"/>
      <c r="AZ28" s="1046"/>
      <c r="BA28" s="1046"/>
      <c r="BB28" s="1046"/>
      <c r="BC28" s="1046"/>
      <c r="BD28" s="1046"/>
      <c r="BE28" s="1046"/>
      <c r="BF28" s="1046"/>
      <c r="BG28" s="1046"/>
      <c r="BH28" s="1046"/>
      <c r="BI28" s="1046"/>
      <c r="BJ28" s="1046"/>
      <c r="BK28" s="1046"/>
      <c r="BL28" s="1046"/>
      <c r="BM28" s="1046"/>
      <c r="BN28" s="1046"/>
      <c r="BO28" s="1046"/>
      <c r="BP28" s="1046"/>
      <c r="BQ28" s="1046"/>
      <c r="BR28" s="1046"/>
      <c r="ET28" s="245"/>
      <c r="EU28" s="245"/>
      <c r="EV28" s="245"/>
      <c r="EW28" s="245"/>
      <c r="EX28" s="245"/>
      <c r="EY28" s="245"/>
      <c r="EZ28" s="245"/>
      <c r="FA28" s="245"/>
      <c r="FB28" s="245"/>
      <c r="FC28" s="245"/>
      <c r="FD28" s="245"/>
      <c r="FE28" s="245"/>
      <c r="FF28" s="245"/>
      <c r="FG28" s="245"/>
      <c r="FH28" s="245"/>
      <c r="FI28" s="245"/>
      <c r="FJ28" s="245"/>
      <c r="FK28" s="245"/>
      <c r="FL28" s="245"/>
      <c r="FM28" s="245"/>
      <c r="FN28" s="245"/>
      <c r="FO28" s="245"/>
      <c r="FP28" s="245"/>
      <c r="FQ28" s="245"/>
      <c r="FR28" s="245"/>
      <c r="FS28" s="245"/>
      <c r="FT28" s="245"/>
      <c r="FU28" s="245"/>
      <c r="FV28" s="245"/>
      <c r="FW28" s="245"/>
      <c r="FX28" s="245"/>
      <c r="FY28" s="245"/>
      <c r="FZ28" s="245"/>
    </row>
    <row r="29" spans="1:182" s="243" customFormat="1" ht="10.5" customHeight="1" x14ac:dyDescent="0.4">
      <c r="A29" s="242"/>
      <c r="B29" s="1086"/>
      <c r="C29" s="1087"/>
      <c r="D29" s="937"/>
      <c r="E29" s="937"/>
      <c r="F29" s="937"/>
      <c r="G29" s="937"/>
      <c r="H29" s="995"/>
      <c r="I29" s="813"/>
      <c r="J29" s="785"/>
      <c r="K29" s="785"/>
      <c r="L29" s="786"/>
      <c r="M29" s="904"/>
      <c r="N29" s="905"/>
      <c r="O29" s="905"/>
      <c r="P29" s="905"/>
      <c r="Q29" s="905"/>
      <c r="R29" s="905"/>
      <c r="S29" s="905"/>
      <c r="T29" s="905"/>
      <c r="U29" s="905"/>
      <c r="V29" s="790"/>
      <c r="W29" s="791"/>
      <c r="X29" s="791"/>
      <c r="Y29" s="791"/>
      <c r="Z29" s="792"/>
      <c r="AA29" s="804"/>
      <c r="AB29" s="805"/>
      <c r="AC29" s="805"/>
      <c r="AD29" s="805"/>
      <c r="AE29" s="806"/>
      <c r="AF29" s="804"/>
      <c r="AG29" s="805"/>
      <c r="AH29" s="805"/>
      <c r="AI29" s="805"/>
      <c r="AJ29" s="810"/>
      <c r="AN29" s="1046"/>
      <c r="AO29" s="1046"/>
      <c r="AP29" s="1046"/>
      <c r="AQ29" s="1046"/>
      <c r="AR29" s="1046"/>
      <c r="AS29" s="1046"/>
      <c r="AT29" s="1046"/>
      <c r="AU29" s="1046"/>
      <c r="AV29" s="1046"/>
      <c r="AW29" s="1046"/>
      <c r="AX29" s="1046"/>
      <c r="AY29" s="1046"/>
      <c r="AZ29" s="1046"/>
      <c r="BA29" s="1046"/>
      <c r="BB29" s="1046"/>
      <c r="BC29" s="1046"/>
      <c r="BD29" s="1046"/>
      <c r="BE29" s="1046"/>
      <c r="BF29" s="1046"/>
      <c r="BG29" s="1046"/>
      <c r="BH29" s="1046"/>
      <c r="BI29" s="1046"/>
      <c r="BJ29" s="1046"/>
      <c r="BK29" s="1046"/>
      <c r="BL29" s="1046"/>
      <c r="BM29" s="1046"/>
      <c r="BN29" s="1046"/>
      <c r="BO29" s="1046"/>
      <c r="BP29" s="1046"/>
      <c r="BQ29" s="1046"/>
      <c r="BR29" s="1046"/>
      <c r="ET29" s="245"/>
      <c r="EU29" s="245"/>
      <c r="EV29" s="245"/>
      <c r="EW29" s="245"/>
      <c r="EX29" s="245"/>
      <c r="EY29" s="245"/>
      <c r="EZ29" s="245"/>
      <c r="FA29" s="245"/>
      <c r="FB29" s="245"/>
      <c r="FC29" s="245"/>
      <c r="FD29" s="245"/>
      <c r="FE29" s="245"/>
      <c r="FF29" s="245"/>
      <c r="FG29" s="245"/>
      <c r="FH29" s="245"/>
      <c r="FI29" s="245"/>
      <c r="FJ29" s="245"/>
      <c r="FK29" s="245"/>
      <c r="FL29" s="245"/>
      <c r="FM29" s="245"/>
      <c r="FN29" s="245"/>
      <c r="FO29" s="245"/>
      <c r="FP29" s="245"/>
      <c r="FQ29" s="245"/>
      <c r="FR29" s="245"/>
      <c r="FS29" s="245"/>
      <c r="FT29" s="245"/>
      <c r="FU29" s="245"/>
      <c r="FV29" s="245"/>
      <c r="FW29" s="245"/>
      <c r="FX29" s="245"/>
      <c r="FY29" s="245"/>
      <c r="FZ29" s="245"/>
    </row>
    <row r="30" spans="1:182" s="243" customFormat="1" ht="10.5" customHeight="1" x14ac:dyDescent="0.4">
      <c r="A30" s="242"/>
      <c r="B30" s="1086"/>
      <c r="C30" s="1087"/>
      <c r="D30" s="937"/>
      <c r="E30" s="937"/>
      <c r="F30" s="937"/>
      <c r="G30" s="937"/>
      <c r="H30" s="995"/>
      <c r="I30" s="793" t="s">
        <v>452</v>
      </c>
      <c r="J30" s="794"/>
      <c r="K30" s="794"/>
      <c r="L30" s="811"/>
      <c r="M30" s="836"/>
      <c r="N30" s="837"/>
      <c r="O30" s="837"/>
      <c r="P30" s="837"/>
      <c r="Q30" s="837"/>
      <c r="R30" s="837"/>
      <c r="S30" s="837"/>
      <c r="T30" s="837"/>
      <c r="U30" s="838"/>
      <c r="V30" s="821" t="s">
        <v>213</v>
      </c>
      <c r="W30" s="822"/>
      <c r="X30" s="822"/>
      <c r="Y30" s="822"/>
      <c r="Z30" s="823"/>
      <c r="AA30" s="831" t="s">
        <v>213</v>
      </c>
      <c r="AB30" s="827"/>
      <c r="AC30" s="827"/>
      <c r="AD30" s="827"/>
      <c r="AE30" s="832"/>
      <c r="AF30" s="827" t="s">
        <v>213</v>
      </c>
      <c r="AG30" s="827"/>
      <c r="AH30" s="827"/>
      <c r="AI30" s="827"/>
      <c r="AJ30" s="828"/>
      <c r="AN30" s="1046"/>
      <c r="AO30" s="1046"/>
      <c r="AP30" s="1046"/>
      <c r="AQ30" s="1046"/>
      <c r="AR30" s="1046"/>
      <c r="AS30" s="1046"/>
      <c r="AT30" s="1046"/>
      <c r="AU30" s="1046"/>
      <c r="AV30" s="1046"/>
      <c r="AW30" s="1046"/>
      <c r="AX30" s="1046"/>
      <c r="AY30" s="1046"/>
      <c r="AZ30" s="1046"/>
      <c r="BA30" s="1046"/>
      <c r="BB30" s="1046"/>
      <c r="BC30" s="1046"/>
      <c r="BD30" s="1046"/>
      <c r="BE30" s="1046"/>
      <c r="BF30" s="1046"/>
      <c r="BG30" s="1046"/>
      <c r="BH30" s="1046"/>
      <c r="BI30" s="1046"/>
      <c r="BJ30" s="1046"/>
      <c r="BK30" s="1046"/>
      <c r="BL30" s="1046"/>
      <c r="BM30" s="1046"/>
      <c r="BN30" s="1046"/>
      <c r="BO30" s="1046"/>
      <c r="BP30" s="1046"/>
      <c r="BQ30" s="1046"/>
      <c r="BR30" s="1046"/>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245"/>
      <c r="FS30" s="245"/>
      <c r="FT30" s="245"/>
      <c r="FU30" s="245"/>
      <c r="FV30" s="245"/>
      <c r="FW30" s="245"/>
      <c r="FX30" s="245"/>
      <c r="FY30" s="245"/>
      <c r="FZ30" s="245"/>
    </row>
    <row r="31" spans="1:182" s="243" customFormat="1" ht="10.5" customHeight="1" x14ac:dyDescent="0.4">
      <c r="A31" s="242"/>
      <c r="B31" s="1088"/>
      <c r="C31" s="1089"/>
      <c r="D31" s="937"/>
      <c r="E31" s="937"/>
      <c r="F31" s="937"/>
      <c r="G31" s="937"/>
      <c r="H31" s="995"/>
      <c r="I31" s="812"/>
      <c r="J31" s="782"/>
      <c r="K31" s="782"/>
      <c r="L31" s="783"/>
      <c r="M31" s="932"/>
      <c r="N31" s="867"/>
      <c r="O31" s="867"/>
      <c r="P31" s="867"/>
      <c r="Q31" s="867"/>
      <c r="R31" s="867"/>
      <c r="S31" s="867"/>
      <c r="T31" s="867"/>
      <c r="U31" s="933"/>
      <c r="V31" s="934"/>
      <c r="W31" s="935"/>
      <c r="X31" s="935"/>
      <c r="Y31" s="935"/>
      <c r="Z31" s="936"/>
      <c r="AA31" s="919"/>
      <c r="AB31" s="873"/>
      <c r="AC31" s="873"/>
      <c r="AD31" s="873"/>
      <c r="AE31" s="920"/>
      <c r="AF31" s="873"/>
      <c r="AG31" s="873"/>
      <c r="AH31" s="873"/>
      <c r="AI31" s="873"/>
      <c r="AJ31" s="874"/>
      <c r="AN31" s="1046"/>
      <c r="AO31" s="1046"/>
      <c r="AP31" s="1046"/>
      <c r="AQ31" s="1046"/>
      <c r="AR31" s="1046"/>
      <c r="AS31" s="1046"/>
      <c r="AT31" s="1046"/>
      <c r="AU31" s="1046"/>
      <c r="AV31" s="1046"/>
      <c r="AW31" s="1046"/>
      <c r="AX31" s="1046"/>
      <c r="AY31" s="1046"/>
      <c r="AZ31" s="1046"/>
      <c r="BA31" s="1046"/>
      <c r="BB31" s="1046"/>
      <c r="BC31" s="1046"/>
      <c r="BD31" s="1046"/>
      <c r="BE31" s="1046"/>
      <c r="BF31" s="1046"/>
      <c r="BG31" s="1046"/>
      <c r="BH31" s="1046"/>
      <c r="BI31" s="1046"/>
      <c r="BJ31" s="1046"/>
      <c r="BK31" s="1046"/>
      <c r="BL31" s="1046"/>
      <c r="BM31" s="1046"/>
      <c r="BN31" s="1046"/>
      <c r="BO31" s="1046"/>
      <c r="BP31" s="1046"/>
      <c r="BQ31" s="1046"/>
      <c r="BR31" s="1046"/>
      <c r="ET31" s="245"/>
      <c r="EU31" s="245"/>
      <c r="EV31" s="245"/>
      <c r="EW31" s="245"/>
      <c r="EX31" s="245"/>
      <c r="EY31" s="245"/>
      <c r="EZ31" s="245"/>
      <c r="FA31" s="245"/>
      <c r="FB31" s="245"/>
      <c r="FC31" s="245"/>
      <c r="FD31" s="245"/>
      <c r="FE31" s="245"/>
      <c r="FF31" s="245"/>
      <c r="FG31" s="245"/>
      <c r="FH31" s="245"/>
      <c r="FI31" s="245"/>
      <c r="FJ31" s="245"/>
      <c r="FK31" s="245"/>
      <c r="FL31" s="245"/>
      <c r="FM31" s="245"/>
      <c r="FN31" s="245"/>
      <c r="FO31" s="245"/>
      <c r="FP31" s="245"/>
      <c r="FQ31" s="245"/>
      <c r="FR31" s="245"/>
      <c r="FS31" s="245"/>
      <c r="FT31" s="245"/>
      <c r="FU31" s="245"/>
      <c r="FV31" s="245"/>
      <c r="FW31" s="245"/>
      <c r="FX31" s="245"/>
      <c r="FY31" s="245"/>
      <c r="FZ31" s="245"/>
    </row>
    <row r="32" spans="1:182" s="243" customFormat="1" ht="10.5" customHeight="1" x14ac:dyDescent="0.4">
      <c r="A32" s="245"/>
      <c r="B32" s="965" t="s">
        <v>734</v>
      </c>
      <c r="C32" s="965"/>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N32" s="1046"/>
      <c r="AO32" s="1046"/>
      <c r="AP32" s="1046"/>
      <c r="AQ32" s="1046"/>
      <c r="AR32" s="1046"/>
      <c r="AS32" s="1046"/>
      <c r="AT32" s="1046"/>
      <c r="AU32" s="1046"/>
      <c r="AV32" s="1046"/>
      <c r="AW32" s="1046"/>
      <c r="AX32" s="1046"/>
      <c r="AY32" s="1046"/>
      <c r="AZ32" s="1046"/>
      <c r="BA32" s="1046"/>
      <c r="BB32" s="1046"/>
      <c r="BC32" s="1046"/>
      <c r="BD32" s="1046"/>
      <c r="BE32" s="1046"/>
      <c r="BF32" s="1046"/>
      <c r="BG32" s="1046"/>
      <c r="BH32" s="1046"/>
      <c r="BI32" s="1046"/>
      <c r="BJ32" s="1046"/>
      <c r="BK32" s="1046"/>
      <c r="BL32" s="1046"/>
      <c r="BM32" s="1046"/>
      <c r="BN32" s="1046"/>
      <c r="BO32" s="1046"/>
      <c r="BP32" s="1046"/>
      <c r="BQ32" s="1046"/>
      <c r="BR32" s="1046"/>
      <c r="ET32" s="245"/>
      <c r="EU32" s="245"/>
      <c r="EV32" s="245"/>
      <c r="EW32" s="245"/>
      <c r="EX32" s="245"/>
      <c r="EY32" s="245"/>
      <c r="EZ32" s="245"/>
      <c r="FA32" s="245"/>
      <c r="FB32" s="245"/>
      <c r="FC32" s="245"/>
      <c r="FD32" s="245"/>
      <c r="FE32" s="245"/>
      <c r="FF32" s="245"/>
      <c r="FG32" s="245"/>
      <c r="FH32" s="245"/>
      <c r="FI32" s="245"/>
      <c r="FJ32" s="245"/>
      <c r="FK32" s="245"/>
      <c r="FL32" s="245"/>
      <c r="FM32" s="245"/>
      <c r="FN32" s="245"/>
      <c r="FO32" s="245"/>
      <c r="FP32" s="245"/>
      <c r="FQ32" s="245"/>
      <c r="FR32" s="245"/>
      <c r="FS32" s="245"/>
      <c r="FT32" s="245"/>
      <c r="FU32" s="245"/>
      <c r="FV32" s="245"/>
      <c r="FW32" s="245"/>
      <c r="FX32" s="245"/>
      <c r="FY32" s="245"/>
      <c r="FZ32" s="245"/>
    </row>
    <row r="33" spans="1:182" s="243" customFormat="1" ht="10.5" customHeight="1" x14ac:dyDescent="0.4">
      <c r="A33" s="245"/>
      <c r="B33" s="965"/>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N33" s="1046"/>
      <c r="AO33" s="1046"/>
      <c r="AP33" s="1046"/>
      <c r="AQ33" s="1046"/>
      <c r="AR33" s="1046"/>
      <c r="AS33" s="1046"/>
      <c r="AT33" s="1046"/>
      <c r="AU33" s="1046"/>
      <c r="AV33" s="1046"/>
      <c r="AW33" s="1046"/>
      <c r="AX33" s="1046"/>
      <c r="AY33" s="1046"/>
      <c r="AZ33" s="1046"/>
      <c r="BA33" s="1046"/>
      <c r="BB33" s="1046"/>
      <c r="BC33" s="1046"/>
      <c r="BD33" s="1046"/>
      <c r="BE33" s="1046"/>
      <c r="BF33" s="1046"/>
      <c r="BG33" s="1046"/>
      <c r="BH33" s="1046"/>
      <c r="BI33" s="1046"/>
      <c r="BJ33" s="1046"/>
      <c r="BK33" s="1046"/>
      <c r="BL33" s="1046"/>
      <c r="BM33" s="1046"/>
      <c r="BN33" s="1046"/>
      <c r="BO33" s="1046"/>
      <c r="BP33" s="1046"/>
      <c r="BQ33" s="1046"/>
      <c r="BR33" s="1046"/>
      <c r="ET33" s="245"/>
      <c r="EU33" s="245"/>
      <c r="EV33" s="245"/>
      <c r="EW33" s="245"/>
      <c r="EX33" s="245"/>
      <c r="EY33" s="245"/>
      <c r="EZ33" s="245"/>
      <c r="FA33" s="245"/>
      <c r="FB33" s="245"/>
      <c r="FC33" s="245"/>
      <c r="FD33" s="245"/>
      <c r="FE33" s="245"/>
      <c r="FF33" s="245"/>
      <c r="FG33" s="245"/>
      <c r="FH33" s="245"/>
      <c r="FI33" s="245"/>
      <c r="FJ33" s="245"/>
      <c r="FK33" s="245"/>
      <c r="FL33" s="245"/>
      <c r="FM33" s="245"/>
      <c r="FN33" s="245"/>
      <c r="FO33" s="245"/>
      <c r="FP33" s="245"/>
      <c r="FQ33" s="245"/>
      <c r="FR33" s="245"/>
      <c r="FS33" s="245"/>
      <c r="FT33" s="245"/>
      <c r="FU33" s="245"/>
      <c r="FV33" s="245"/>
      <c r="FW33" s="245"/>
      <c r="FX33" s="245"/>
      <c r="FY33" s="245"/>
      <c r="FZ33" s="245"/>
    </row>
    <row r="34" spans="1:182" s="243" customFormat="1" ht="10.5" customHeight="1" x14ac:dyDescent="0.4">
      <c r="A34" s="245"/>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ET34" s="245"/>
      <c r="EU34" s="245"/>
      <c r="EV34" s="245"/>
      <c r="EW34" s="24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245"/>
      <c r="FV34" s="245"/>
      <c r="FW34" s="245"/>
      <c r="FX34" s="245"/>
      <c r="FY34" s="245"/>
      <c r="FZ34" s="245"/>
    </row>
    <row r="35" spans="1:182" s="243" customFormat="1" ht="10.5" customHeight="1" x14ac:dyDescent="0.4">
      <c r="A35" s="245"/>
      <c r="B35" s="1055" t="s">
        <v>583</v>
      </c>
      <c r="C35" s="524"/>
      <c r="D35" s="524"/>
      <c r="E35" s="525"/>
      <c r="F35" s="1060" t="s">
        <v>584</v>
      </c>
      <c r="G35" s="1061"/>
      <c r="H35" s="1061"/>
      <c r="I35" s="1061"/>
      <c r="J35" s="1061"/>
      <c r="K35" s="1061"/>
      <c r="L35" s="1061"/>
      <c r="M35" s="1061"/>
      <c r="N35" s="1061"/>
      <c r="O35" s="1061"/>
      <c r="P35" s="1061"/>
      <c r="Q35" s="1061"/>
      <c r="R35" s="1061"/>
      <c r="S35" s="1061"/>
      <c r="T35" s="1061"/>
      <c r="U35" s="1061"/>
      <c r="V35" s="1061"/>
      <c r="W35" s="1062"/>
      <c r="X35" s="1075"/>
      <c r="Y35" s="1076"/>
      <c r="Z35" s="1076"/>
      <c r="AA35" s="1076"/>
      <c r="AB35" s="1076"/>
      <c r="AC35" s="1076"/>
      <c r="AD35" s="1076"/>
      <c r="AE35" s="1076"/>
      <c r="AF35" s="1076"/>
      <c r="AG35" s="1076"/>
      <c r="AH35" s="1076"/>
      <c r="AI35" s="1076"/>
      <c r="AJ35" s="1077"/>
      <c r="ET35" s="245"/>
      <c r="EU35" s="245"/>
      <c r="EV35" s="245"/>
      <c r="EW35" s="245"/>
      <c r="EX35" s="245"/>
      <c r="EY35" s="245"/>
      <c r="EZ35" s="245"/>
      <c r="FA35" s="245"/>
      <c r="FB35" s="245"/>
      <c r="FC35" s="245"/>
      <c r="FD35" s="245"/>
      <c r="FE35" s="245"/>
      <c r="FF35" s="245"/>
      <c r="FG35" s="245"/>
      <c r="FH35" s="245"/>
      <c r="FI35" s="245"/>
      <c r="FJ35" s="245"/>
      <c r="FK35" s="245"/>
      <c r="FL35" s="245"/>
      <c r="FM35" s="245"/>
      <c r="FN35" s="245"/>
      <c r="FO35" s="245"/>
      <c r="FP35" s="245"/>
      <c r="FQ35" s="245"/>
      <c r="FR35" s="245"/>
      <c r="FS35" s="245"/>
      <c r="FT35" s="245"/>
      <c r="FU35" s="245"/>
      <c r="FV35" s="245"/>
      <c r="FW35" s="245"/>
      <c r="FX35" s="245"/>
      <c r="FY35" s="245"/>
      <c r="FZ35" s="245"/>
    </row>
    <row r="36" spans="1:182" s="243" customFormat="1" ht="10.5" customHeight="1" x14ac:dyDescent="0.4">
      <c r="A36" s="245"/>
      <c r="B36" s="1056"/>
      <c r="C36" s="520"/>
      <c r="D36" s="520"/>
      <c r="E36" s="443"/>
      <c r="F36" s="1063"/>
      <c r="G36" s="1064"/>
      <c r="H36" s="1064"/>
      <c r="I36" s="1064"/>
      <c r="J36" s="1064"/>
      <c r="K36" s="1064"/>
      <c r="L36" s="1064"/>
      <c r="M36" s="1064"/>
      <c r="N36" s="1064"/>
      <c r="O36" s="1064"/>
      <c r="P36" s="1064"/>
      <c r="Q36" s="1064"/>
      <c r="R36" s="1064"/>
      <c r="S36" s="1064"/>
      <c r="T36" s="1064"/>
      <c r="U36" s="1064"/>
      <c r="V36" s="1064"/>
      <c r="W36" s="1065"/>
      <c r="X36" s="1078"/>
      <c r="Y36" s="1079"/>
      <c r="Z36" s="1079"/>
      <c r="AA36" s="1079"/>
      <c r="AB36" s="1079"/>
      <c r="AC36" s="1079"/>
      <c r="AD36" s="1079"/>
      <c r="AE36" s="1079"/>
      <c r="AF36" s="1079"/>
      <c r="AG36" s="1079"/>
      <c r="AH36" s="1079"/>
      <c r="AI36" s="1079"/>
      <c r="AJ36" s="1080"/>
      <c r="ET36" s="245"/>
      <c r="EU36" s="245"/>
      <c r="EV36" s="245"/>
      <c r="EW36" s="245"/>
      <c r="EX36" s="245"/>
      <c r="EY36" s="245"/>
      <c r="EZ36" s="245"/>
      <c r="FA36" s="245"/>
      <c r="FB36" s="245"/>
      <c r="FC36" s="245"/>
      <c r="FD36" s="245"/>
      <c r="FE36" s="245"/>
      <c r="FF36" s="245"/>
      <c r="FG36" s="245"/>
      <c r="FH36" s="245"/>
      <c r="FI36" s="245"/>
      <c r="FJ36" s="245"/>
      <c r="FK36" s="245"/>
      <c r="FL36" s="245"/>
      <c r="FM36" s="245"/>
      <c r="FN36" s="245"/>
      <c r="FO36" s="245"/>
      <c r="FP36" s="245"/>
      <c r="FQ36" s="245"/>
      <c r="FR36" s="245"/>
      <c r="FS36" s="245"/>
      <c r="FT36" s="245"/>
      <c r="FU36" s="245"/>
      <c r="FV36" s="245"/>
      <c r="FW36" s="245"/>
      <c r="FX36" s="245"/>
      <c r="FY36" s="245"/>
      <c r="FZ36" s="245"/>
    </row>
    <row r="37" spans="1:182" s="243" customFormat="1" ht="10.5" customHeight="1" x14ac:dyDescent="0.4">
      <c r="A37" s="245"/>
      <c r="B37" s="1056"/>
      <c r="C37" s="520"/>
      <c r="D37" s="520"/>
      <c r="E37" s="443"/>
      <c r="F37" s="1066" t="s">
        <v>585</v>
      </c>
      <c r="G37" s="1067"/>
      <c r="H37" s="1067"/>
      <c r="I37" s="1067"/>
      <c r="J37" s="1067"/>
      <c r="K37" s="1067"/>
      <c r="L37" s="1067"/>
      <c r="M37" s="1067"/>
      <c r="N37" s="1067"/>
      <c r="O37" s="1067"/>
      <c r="P37" s="1067"/>
      <c r="Q37" s="1067"/>
      <c r="R37" s="1067"/>
      <c r="S37" s="1067"/>
      <c r="T37" s="1067"/>
      <c r="U37" s="1067"/>
      <c r="V37" s="1067"/>
      <c r="W37" s="1068"/>
      <c r="X37" s="1081"/>
      <c r="Y37" s="1082"/>
      <c r="Z37" s="1082"/>
      <c r="AA37" s="1082"/>
      <c r="AB37" s="1082"/>
      <c r="AC37" s="1082"/>
      <c r="AD37" s="1082"/>
      <c r="AE37" s="1082"/>
      <c r="AF37" s="1082"/>
      <c r="AG37" s="1082"/>
      <c r="AH37" s="1082"/>
      <c r="AI37" s="1082"/>
      <c r="AJ37" s="1083"/>
      <c r="ET37" s="245"/>
      <c r="EU37" s="245"/>
      <c r="EV37" s="245"/>
      <c r="EW37" s="245"/>
      <c r="EX37" s="245"/>
      <c r="EY37" s="245"/>
      <c r="EZ37" s="245"/>
      <c r="FA37" s="245"/>
      <c r="FB37" s="245"/>
      <c r="FC37" s="245"/>
      <c r="FD37" s="245"/>
      <c r="FE37" s="245"/>
      <c r="FF37" s="245"/>
      <c r="FG37" s="245"/>
      <c r="FH37" s="245"/>
      <c r="FI37" s="245"/>
      <c r="FJ37" s="245"/>
      <c r="FK37" s="245"/>
      <c r="FL37" s="245"/>
      <c r="FM37" s="245"/>
      <c r="FN37" s="245"/>
      <c r="FO37" s="245"/>
      <c r="FP37" s="245"/>
      <c r="FQ37" s="245"/>
      <c r="FR37" s="245"/>
      <c r="FS37" s="245"/>
      <c r="FT37" s="245"/>
      <c r="FU37" s="245"/>
      <c r="FV37" s="245"/>
      <c r="FW37" s="245"/>
      <c r="FX37" s="245"/>
      <c r="FY37" s="245"/>
      <c r="FZ37" s="245"/>
    </row>
    <row r="38" spans="1:182" s="243" customFormat="1" ht="10.5" customHeight="1" x14ac:dyDescent="0.4">
      <c r="A38" s="245"/>
      <c r="B38" s="1056"/>
      <c r="C38" s="520"/>
      <c r="D38" s="520"/>
      <c r="E38" s="443"/>
      <c r="F38" s="1063"/>
      <c r="G38" s="1064"/>
      <c r="H38" s="1064"/>
      <c r="I38" s="1064"/>
      <c r="J38" s="1064"/>
      <c r="K38" s="1064"/>
      <c r="L38" s="1064"/>
      <c r="M38" s="1064"/>
      <c r="N38" s="1064"/>
      <c r="O38" s="1064"/>
      <c r="P38" s="1064"/>
      <c r="Q38" s="1064"/>
      <c r="R38" s="1064"/>
      <c r="S38" s="1064"/>
      <c r="T38" s="1064"/>
      <c r="U38" s="1064"/>
      <c r="V38" s="1064"/>
      <c r="W38" s="1065"/>
      <c r="X38" s="1078"/>
      <c r="Y38" s="1079"/>
      <c r="Z38" s="1079"/>
      <c r="AA38" s="1079"/>
      <c r="AB38" s="1079"/>
      <c r="AC38" s="1079"/>
      <c r="AD38" s="1079"/>
      <c r="AE38" s="1079"/>
      <c r="AF38" s="1079"/>
      <c r="AG38" s="1079"/>
      <c r="AH38" s="1079"/>
      <c r="AI38" s="1079"/>
      <c r="AJ38" s="1080"/>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row>
    <row r="39" spans="1:182" s="243" customFormat="1" ht="10.5" customHeight="1" x14ac:dyDescent="0.4">
      <c r="A39" s="242"/>
      <c r="B39" s="1056"/>
      <c r="C39" s="520"/>
      <c r="D39" s="520"/>
      <c r="E39" s="443"/>
      <c r="F39" s="1066" t="s">
        <v>586</v>
      </c>
      <c r="G39" s="1067"/>
      <c r="H39" s="1067"/>
      <c r="I39" s="1067"/>
      <c r="J39" s="1067"/>
      <c r="K39" s="1067"/>
      <c r="L39" s="1067"/>
      <c r="M39" s="1067"/>
      <c r="N39" s="1067"/>
      <c r="O39" s="1067"/>
      <c r="P39" s="1067"/>
      <c r="Q39" s="1067"/>
      <c r="R39" s="1067"/>
      <c r="S39" s="1067"/>
      <c r="T39" s="1067"/>
      <c r="U39" s="1067"/>
      <c r="V39" s="1067"/>
      <c r="W39" s="1068"/>
      <c r="X39" s="1081"/>
      <c r="Y39" s="1082"/>
      <c r="Z39" s="1082"/>
      <c r="AA39" s="1082"/>
      <c r="AB39" s="1082"/>
      <c r="AC39" s="1082"/>
      <c r="AD39" s="1082"/>
      <c r="AE39" s="1082"/>
      <c r="AF39" s="1082"/>
      <c r="AG39" s="1082"/>
      <c r="AH39" s="1082"/>
      <c r="AI39" s="1082"/>
      <c r="AJ39" s="1083"/>
      <c r="ET39" s="245"/>
      <c r="EU39" s="245"/>
      <c r="EV39" s="245"/>
      <c r="EW39" s="245"/>
      <c r="EX39" s="245"/>
      <c r="EY39" s="245"/>
      <c r="EZ39" s="245"/>
      <c r="FA39" s="245"/>
      <c r="FB39" s="245"/>
      <c r="FC39" s="245"/>
      <c r="FD39" s="245"/>
      <c r="FE39" s="245"/>
      <c r="FF39" s="245"/>
      <c r="FG39" s="245"/>
      <c r="FH39" s="245"/>
      <c r="FI39" s="245"/>
      <c r="FJ39" s="245"/>
      <c r="FK39" s="245"/>
      <c r="FL39" s="245"/>
      <c r="FM39" s="245"/>
      <c r="FN39" s="245"/>
      <c r="FO39" s="245"/>
      <c r="FP39" s="245"/>
      <c r="FQ39" s="245"/>
      <c r="FR39" s="245"/>
      <c r="FS39" s="245"/>
      <c r="FT39" s="245"/>
      <c r="FU39" s="245"/>
      <c r="FV39" s="245"/>
      <c r="FW39" s="245"/>
      <c r="FX39" s="245"/>
      <c r="FY39" s="245"/>
      <c r="FZ39" s="245"/>
    </row>
    <row r="40" spans="1:182" s="243" customFormat="1" ht="10.5" customHeight="1" x14ac:dyDescent="0.4">
      <c r="A40" s="242"/>
      <c r="B40" s="1056"/>
      <c r="C40" s="520"/>
      <c r="D40" s="520"/>
      <c r="E40" s="443"/>
      <c r="F40" s="1063"/>
      <c r="G40" s="1064"/>
      <c r="H40" s="1064"/>
      <c r="I40" s="1064"/>
      <c r="J40" s="1064"/>
      <c r="K40" s="1064"/>
      <c r="L40" s="1064"/>
      <c r="M40" s="1064"/>
      <c r="N40" s="1064"/>
      <c r="O40" s="1064"/>
      <c r="P40" s="1064"/>
      <c r="Q40" s="1064"/>
      <c r="R40" s="1064"/>
      <c r="S40" s="1064"/>
      <c r="T40" s="1064"/>
      <c r="U40" s="1064"/>
      <c r="V40" s="1064"/>
      <c r="W40" s="1065"/>
      <c r="X40" s="1078"/>
      <c r="Y40" s="1079"/>
      <c r="Z40" s="1079"/>
      <c r="AA40" s="1079"/>
      <c r="AB40" s="1079"/>
      <c r="AC40" s="1079"/>
      <c r="AD40" s="1079"/>
      <c r="AE40" s="1079"/>
      <c r="AF40" s="1079"/>
      <c r="AG40" s="1079"/>
      <c r="AH40" s="1079"/>
      <c r="AI40" s="1079"/>
      <c r="AJ40" s="1080"/>
      <c r="ET40" s="245"/>
      <c r="EU40" s="245"/>
      <c r="EV40" s="245"/>
      <c r="EW40" s="245"/>
      <c r="EX40" s="245"/>
      <c r="EY40" s="245"/>
      <c r="EZ40" s="245"/>
      <c r="FA40" s="245"/>
      <c r="FB40" s="245"/>
      <c r="FC40" s="245"/>
      <c r="FD40" s="245"/>
      <c r="FE40" s="245"/>
      <c r="FF40" s="245"/>
      <c r="FG40" s="245"/>
      <c r="FH40" s="245"/>
      <c r="FI40" s="245"/>
      <c r="FJ40" s="245"/>
      <c r="FK40" s="245"/>
      <c r="FL40" s="245"/>
      <c r="FM40" s="245"/>
      <c r="FN40" s="245"/>
      <c r="FO40" s="245"/>
      <c r="FP40" s="245"/>
      <c r="FQ40" s="245"/>
      <c r="FR40" s="245"/>
      <c r="FS40" s="245"/>
      <c r="FT40" s="245"/>
      <c r="FU40" s="245"/>
      <c r="FV40" s="245"/>
      <c r="FW40" s="245"/>
      <c r="FX40" s="245"/>
      <c r="FY40" s="245"/>
      <c r="FZ40" s="245"/>
    </row>
    <row r="41" spans="1:182" s="243" customFormat="1" ht="10.5" customHeight="1" x14ac:dyDescent="0.4">
      <c r="A41" s="242"/>
      <c r="B41" s="1056"/>
      <c r="C41" s="520"/>
      <c r="D41" s="520"/>
      <c r="E41" s="443"/>
      <c r="F41" s="1069" t="s">
        <v>587</v>
      </c>
      <c r="G41" s="1070"/>
      <c r="H41" s="1070"/>
      <c r="I41" s="1070"/>
      <c r="J41" s="1070"/>
      <c r="K41" s="1070"/>
      <c r="L41" s="1070"/>
      <c r="M41" s="1070"/>
      <c r="N41" s="1070"/>
      <c r="O41" s="1070"/>
      <c r="P41" s="1070"/>
      <c r="Q41" s="1070"/>
      <c r="R41" s="1070"/>
      <c r="S41" s="1070"/>
      <c r="T41" s="1070"/>
      <c r="U41" s="1070"/>
      <c r="V41" s="1070"/>
      <c r="W41" s="1071"/>
      <c r="X41" s="1049"/>
      <c r="Y41" s="1050"/>
      <c r="Z41" s="1050"/>
      <c r="AA41" s="1050"/>
      <c r="AB41" s="1050"/>
      <c r="AC41" s="1050"/>
      <c r="AD41" s="1050"/>
      <c r="AE41" s="1050"/>
      <c r="AF41" s="1050"/>
      <c r="AG41" s="1050"/>
      <c r="AH41" s="1050"/>
      <c r="AI41" s="1050"/>
      <c r="AJ41" s="1051"/>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45"/>
      <c r="FV41" s="245"/>
      <c r="FW41" s="245"/>
      <c r="FX41" s="245"/>
      <c r="FY41" s="245"/>
      <c r="FZ41" s="245"/>
    </row>
    <row r="42" spans="1:182" s="243" customFormat="1" ht="10.5" customHeight="1" x14ac:dyDescent="0.4">
      <c r="A42" s="242"/>
      <c r="B42" s="1057"/>
      <c r="C42" s="1058"/>
      <c r="D42" s="1058"/>
      <c r="E42" s="445"/>
      <c r="F42" s="1072"/>
      <c r="G42" s="1073"/>
      <c r="H42" s="1073"/>
      <c r="I42" s="1073"/>
      <c r="J42" s="1073"/>
      <c r="K42" s="1073"/>
      <c r="L42" s="1073"/>
      <c r="M42" s="1073"/>
      <c r="N42" s="1073"/>
      <c r="O42" s="1073"/>
      <c r="P42" s="1073"/>
      <c r="Q42" s="1073"/>
      <c r="R42" s="1073"/>
      <c r="S42" s="1073"/>
      <c r="T42" s="1073"/>
      <c r="U42" s="1073"/>
      <c r="V42" s="1073"/>
      <c r="W42" s="1074"/>
      <c r="X42" s="1052"/>
      <c r="Y42" s="1053"/>
      <c r="Z42" s="1053"/>
      <c r="AA42" s="1053"/>
      <c r="AB42" s="1053"/>
      <c r="AC42" s="1053"/>
      <c r="AD42" s="1053"/>
      <c r="AE42" s="1053"/>
      <c r="AF42" s="1053"/>
      <c r="AG42" s="1053"/>
      <c r="AH42" s="1053"/>
      <c r="AI42" s="1053"/>
      <c r="AJ42" s="1054"/>
      <c r="ET42" s="245"/>
      <c r="EU42" s="245"/>
      <c r="EV42" s="245"/>
      <c r="EW42" s="245"/>
      <c r="EX42" s="245"/>
      <c r="EY42" s="245"/>
      <c r="EZ42" s="245"/>
      <c r="FA42" s="245"/>
      <c r="FB42" s="245"/>
      <c r="FC42" s="245"/>
      <c r="FD42" s="245"/>
      <c r="FE42" s="245"/>
      <c r="FF42" s="245"/>
      <c r="FG42" s="245"/>
      <c r="FH42" s="245"/>
      <c r="FI42" s="245"/>
      <c r="FJ42" s="245"/>
      <c r="FK42" s="245"/>
      <c r="FL42" s="245"/>
      <c r="FM42" s="245"/>
      <c r="FN42" s="245"/>
      <c r="FO42" s="245"/>
      <c r="FP42" s="245"/>
      <c r="FQ42" s="245"/>
      <c r="FR42" s="245"/>
      <c r="FS42" s="245"/>
      <c r="FT42" s="245"/>
      <c r="FU42" s="245"/>
      <c r="FV42" s="245"/>
      <c r="FW42" s="245"/>
      <c r="FX42" s="245"/>
      <c r="FY42" s="245"/>
      <c r="FZ42" s="245"/>
    </row>
    <row r="43" spans="1:182" s="243" customFormat="1" ht="10.5" customHeight="1" x14ac:dyDescent="0.4">
      <c r="B43" s="1059" t="s">
        <v>588</v>
      </c>
      <c r="C43" s="1059"/>
      <c r="D43" s="1059"/>
      <c r="E43" s="1059"/>
      <c r="F43" s="1059"/>
      <c r="G43" s="1059"/>
      <c r="H43" s="1059"/>
      <c r="I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245"/>
      <c r="AH43" s="245"/>
      <c r="AI43" s="245"/>
      <c r="AJ43" s="245"/>
      <c r="AN43" s="245"/>
      <c r="AO43" s="245"/>
      <c r="AP43" s="245"/>
      <c r="AQ43" s="245"/>
      <c r="AR43" s="245"/>
      <c r="AS43" s="245"/>
      <c r="AT43" s="245"/>
      <c r="ET43" s="245"/>
      <c r="EU43" s="245"/>
      <c r="EV43" s="245"/>
      <c r="EW43" s="245"/>
      <c r="EX43" s="245"/>
      <c r="EY43" s="245"/>
      <c r="EZ43" s="245"/>
      <c r="FA43" s="245"/>
      <c r="FB43" s="245"/>
      <c r="FC43" s="245"/>
      <c r="FD43" s="245"/>
      <c r="FE43" s="245"/>
      <c r="FF43" s="245"/>
      <c r="FG43" s="245"/>
      <c r="FH43" s="245"/>
      <c r="FI43" s="245"/>
      <c r="FJ43" s="245"/>
      <c r="FK43" s="245"/>
      <c r="FL43" s="245"/>
      <c r="FM43" s="245"/>
      <c r="FN43" s="245"/>
      <c r="FO43" s="245"/>
      <c r="FP43" s="245"/>
      <c r="FQ43" s="245"/>
      <c r="FR43" s="245"/>
      <c r="FS43" s="245"/>
      <c r="FT43" s="245"/>
      <c r="FU43" s="245"/>
      <c r="FV43" s="245"/>
      <c r="FW43" s="245"/>
      <c r="FX43" s="245"/>
      <c r="FY43" s="245"/>
      <c r="FZ43" s="245"/>
    </row>
    <row r="44" spans="1:182" s="243" customFormat="1" ht="10.5" customHeight="1" x14ac:dyDescent="0.4">
      <c r="B44" s="1059"/>
      <c r="C44" s="1059"/>
      <c r="D44" s="1059"/>
      <c r="E44" s="1059"/>
      <c r="F44" s="1059"/>
      <c r="G44" s="1059"/>
      <c r="H44" s="1059"/>
      <c r="I44" s="1059"/>
      <c r="J44" s="1059"/>
      <c r="K44" s="1059"/>
      <c r="L44" s="1059"/>
      <c r="M44" s="1059"/>
      <c r="N44" s="1059"/>
      <c r="O44" s="1059"/>
      <c r="P44" s="1059"/>
      <c r="Q44" s="1059"/>
      <c r="R44" s="1059"/>
      <c r="S44" s="1059"/>
      <c r="T44" s="1059"/>
      <c r="U44" s="1059"/>
      <c r="V44" s="1059"/>
      <c r="W44" s="1059"/>
      <c r="X44" s="1059"/>
      <c r="Y44" s="1059"/>
      <c r="Z44" s="1059"/>
      <c r="AA44" s="1059"/>
      <c r="AB44" s="1059"/>
      <c r="AC44" s="1059"/>
      <c r="AD44" s="1059"/>
      <c r="AE44" s="1059"/>
      <c r="AF44" s="1059"/>
      <c r="AG44" s="245"/>
      <c r="AH44" s="245"/>
      <c r="AI44" s="245"/>
      <c r="AJ44" s="245"/>
      <c r="AK44" s="245"/>
      <c r="AL44" s="245"/>
      <c r="AM44" s="245"/>
      <c r="AN44" s="245"/>
      <c r="AO44" s="245"/>
      <c r="AP44" s="245"/>
      <c r="AQ44" s="245"/>
      <c r="AR44" s="245"/>
      <c r="AS44" s="245"/>
      <c r="AT44" s="245"/>
      <c r="DW44" s="245"/>
      <c r="DX44" s="245"/>
      <c r="DY44" s="245"/>
      <c r="DZ44" s="245"/>
      <c r="EA44" s="245"/>
      <c r="EB44" s="245"/>
      <c r="EC44" s="245"/>
      <c r="ED44" s="245"/>
      <c r="EE44" s="245"/>
      <c r="EF44" s="245"/>
      <c r="EG44" s="245"/>
      <c r="EH44" s="245"/>
      <c r="EI44" s="245"/>
      <c r="EJ44" s="245"/>
      <c r="EK44" s="245"/>
      <c r="EL44" s="245"/>
      <c r="EM44" s="245"/>
      <c r="EN44" s="245"/>
      <c r="EO44" s="245"/>
      <c r="EP44" s="245"/>
      <c r="EQ44" s="245"/>
      <c r="ER44" s="245"/>
      <c r="ES44" s="245"/>
      <c r="ET44" s="245"/>
      <c r="EU44" s="245"/>
      <c r="EV44" s="245"/>
      <c r="EW44" s="245"/>
      <c r="EX44" s="245"/>
      <c r="EY44" s="245"/>
      <c r="EZ44" s="245"/>
      <c r="FA44" s="245"/>
      <c r="FB44" s="245"/>
      <c r="FC44" s="245"/>
    </row>
    <row r="45" spans="1:182" s="243" customFormat="1" ht="10.5" customHeight="1" x14ac:dyDescent="0.4">
      <c r="B45" s="1059"/>
      <c r="C45" s="1059"/>
      <c r="D45" s="1059"/>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245"/>
      <c r="AH45" s="245"/>
      <c r="AI45" s="245"/>
      <c r="AJ45" s="245"/>
      <c r="AK45" s="245"/>
      <c r="AL45" s="245"/>
      <c r="AM45" s="245"/>
      <c r="AN45" s="245"/>
      <c r="AO45" s="245"/>
      <c r="AP45" s="245"/>
      <c r="AQ45" s="245"/>
      <c r="AR45" s="245"/>
      <c r="AS45" s="245"/>
      <c r="AT45" s="245"/>
      <c r="DW45" s="245"/>
      <c r="DX45" s="245"/>
      <c r="DY45" s="245"/>
      <c r="DZ45" s="245"/>
      <c r="EA45" s="245"/>
      <c r="EB45" s="245"/>
      <c r="EC45" s="245"/>
      <c r="ED45" s="245"/>
      <c r="EE45" s="245"/>
      <c r="EF45" s="245"/>
      <c r="EG45" s="245"/>
      <c r="EH45" s="245"/>
      <c r="EI45" s="245"/>
      <c r="EJ45" s="245"/>
      <c r="EK45" s="245"/>
      <c r="EL45" s="245"/>
      <c r="EM45" s="245"/>
      <c r="EN45" s="245"/>
      <c r="EO45" s="245"/>
      <c r="EP45" s="245"/>
      <c r="EQ45" s="245"/>
      <c r="ER45" s="245"/>
      <c r="ES45" s="245"/>
      <c r="ET45" s="245"/>
      <c r="EU45" s="245"/>
      <c r="EV45" s="245"/>
      <c r="EW45" s="245"/>
      <c r="EX45" s="245"/>
      <c r="EY45" s="245"/>
      <c r="EZ45" s="245"/>
      <c r="FA45" s="245"/>
      <c r="FB45" s="245"/>
      <c r="FC45" s="245"/>
    </row>
    <row r="46" spans="1:182" ht="10.5" customHeight="1" x14ac:dyDescent="0.4">
      <c r="B46" s="245"/>
      <c r="C46" s="245"/>
      <c r="D46" s="245"/>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DW46" s="245"/>
      <c r="DX46" s="245"/>
      <c r="DY46" s="245"/>
      <c r="DZ46" s="245"/>
      <c r="EA46" s="245"/>
      <c r="EB46" s="245"/>
      <c r="EC46" s="245"/>
      <c r="ED46" s="245"/>
      <c r="EE46" s="245"/>
      <c r="EF46" s="245"/>
      <c r="EG46" s="245"/>
      <c r="EH46" s="245"/>
      <c r="EI46" s="245"/>
      <c r="EJ46" s="245"/>
      <c r="EK46" s="245"/>
      <c r="EL46" s="245"/>
      <c r="EM46" s="245"/>
      <c r="EN46" s="245"/>
      <c r="EO46" s="245"/>
      <c r="EP46" s="245"/>
      <c r="EQ46" s="245"/>
      <c r="ER46" s="245"/>
      <c r="ES46" s="245"/>
    </row>
    <row r="47" spans="1:182" ht="10.5" customHeight="1" x14ac:dyDescent="0.4">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DW47" s="245"/>
      <c r="DX47" s="245"/>
      <c r="DY47" s="245"/>
      <c r="DZ47" s="245"/>
      <c r="EA47" s="245"/>
      <c r="EB47" s="245"/>
      <c r="EC47" s="245"/>
      <c r="ED47" s="245"/>
      <c r="EE47" s="245"/>
      <c r="EF47" s="245"/>
      <c r="EG47" s="245"/>
      <c r="EH47" s="245"/>
      <c r="EI47" s="245"/>
      <c r="EJ47" s="245"/>
      <c r="EK47" s="245"/>
      <c r="EL47" s="245"/>
      <c r="EM47" s="245"/>
      <c r="EN47" s="245"/>
      <c r="EO47" s="245"/>
      <c r="EP47" s="245"/>
      <c r="EQ47" s="245"/>
      <c r="ER47" s="245"/>
      <c r="ES47" s="245"/>
    </row>
    <row r="48" spans="1:182" ht="10.5" customHeight="1" x14ac:dyDescent="0.4">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row>
    <row r="49" spans="127:149" ht="10.5" customHeight="1" x14ac:dyDescent="0.4">
      <c r="DW49" s="245"/>
      <c r="DX49" s="245"/>
      <c r="DY49" s="245"/>
      <c r="DZ49" s="245"/>
      <c r="EA49" s="245"/>
      <c r="EB49" s="245"/>
      <c r="EC49" s="245"/>
      <c r="ED49" s="245"/>
      <c r="EE49" s="245"/>
      <c r="EF49" s="245"/>
      <c r="EG49" s="245"/>
      <c r="EH49" s="245"/>
      <c r="EI49" s="245"/>
      <c r="EJ49" s="245"/>
      <c r="EK49" s="245"/>
      <c r="EL49" s="245"/>
      <c r="EM49" s="245"/>
      <c r="EN49" s="245"/>
      <c r="EO49" s="245"/>
      <c r="EP49" s="245"/>
      <c r="EQ49" s="245"/>
      <c r="ER49" s="245"/>
      <c r="ES49" s="245"/>
    </row>
  </sheetData>
  <sheetProtection sheet="1" selectLockedCells="1"/>
  <mergeCells count="97">
    <mergeCell ref="B32:AJ33"/>
    <mergeCell ref="X35:AJ36"/>
    <mergeCell ref="X37:AJ38"/>
    <mergeCell ref="X39:AJ40"/>
    <mergeCell ref="AF28:AJ29"/>
    <mergeCell ref="I30:L31"/>
    <mergeCell ref="M30:U31"/>
    <mergeCell ref="V30:Z31"/>
    <mergeCell ref="AA30:AE31"/>
    <mergeCell ref="AF30:AJ31"/>
    <mergeCell ref="I28:L29"/>
    <mergeCell ref="M28:U29"/>
    <mergeCell ref="V28:Z29"/>
    <mergeCell ref="AA28:AE29"/>
    <mergeCell ref="B8:C31"/>
    <mergeCell ref="AA20:AE21"/>
    <mergeCell ref="X41:AJ42"/>
    <mergeCell ref="B35:E42"/>
    <mergeCell ref="B43:AF45"/>
    <mergeCell ref="F35:W36"/>
    <mergeCell ref="F37:W38"/>
    <mergeCell ref="F39:W40"/>
    <mergeCell ref="F41:W42"/>
    <mergeCell ref="AN23:BR24"/>
    <mergeCell ref="AN25:BR33"/>
    <mergeCell ref="AN15:BR16"/>
    <mergeCell ref="AN17:BR18"/>
    <mergeCell ref="AN19:BC20"/>
    <mergeCell ref="BD19:BR20"/>
    <mergeCell ref="AV6:BG8"/>
    <mergeCell ref="AV3:BG5"/>
    <mergeCell ref="AN3:AU8"/>
    <mergeCell ref="BH3:BR5"/>
    <mergeCell ref="BH6:BR8"/>
    <mergeCell ref="B3:AJ4"/>
    <mergeCell ref="B5:AJ6"/>
    <mergeCell ref="W8:Z9"/>
    <mergeCell ref="AA8:AE9"/>
    <mergeCell ref="AF8:AJ11"/>
    <mergeCell ref="AA10:AC11"/>
    <mergeCell ref="AD10:AE11"/>
    <mergeCell ref="I10:L11"/>
    <mergeCell ref="M10:P11"/>
    <mergeCell ref="Q10:S11"/>
    <mergeCell ref="D8:H31"/>
    <mergeCell ref="I8:L9"/>
    <mergeCell ref="M8:V9"/>
    <mergeCell ref="T10:U11"/>
    <mergeCell ref="V10:X11"/>
    <mergeCell ref="I20:L21"/>
    <mergeCell ref="AF24:AJ27"/>
    <mergeCell ref="I26:L27"/>
    <mergeCell ref="M26:P27"/>
    <mergeCell ref="Q26:S27"/>
    <mergeCell ref="T26:U27"/>
    <mergeCell ref="V26:X27"/>
    <mergeCell ref="Y26:Z27"/>
    <mergeCell ref="AA26:AC27"/>
    <mergeCell ref="AD26:AE27"/>
    <mergeCell ref="AA24:AE25"/>
    <mergeCell ref="AN9:BR13"/>
    <mergeCell ref="Q18:S19"/>
    <mergeCell ref="T18:U19"/>
    <mergeCell ref="V18:X19"/>
    <mergeCell ref="AA22:AE23"/>
    <mergeCell ref="AF22:AJ23"/>
    <mergeCell ref="AF20:AJ21"/>
    <mergeCell ref="AA14:AE15"/>
    <mergeCell ref="AF14:AJ15"/>
    <mergeCell ref="Y10:Z11"/>
    <mergeCell ref="M22:U23"/>
    <mergeCell ref="AA16:AE17"/>
    <mergeCell ref="AF16:AJ19"/>
    <mergeCell ref="AD18:AE19"/>
    <mergeCell ref="AA18:AC19"/>
    <mergeCell ref="AN21:BR22"/>
    <mergeCell ref="I12:L13"/>
    <mergeCell ref="M12:U13"/>
    <mergeCell ref="V12:Z13"/>
    <mergeCell ref="AA12:AE13"/>
    <mergeCell ref="AF12:AJ13"/>
    <mergeCell ref="I14:L15"/>
    <mergeCell ref="M20:U21"/>
    <mergeCell ref="V20:Z21"/>
    <mergeCell ref="I24:L25"/>
    <mergeCell ref="M24:V25"/>
    <mergeCell ref="W24:Z25"/>
    <mergeCell ref="M14:U15"/>
    <mergeCell ref="V14:Z15"/>
    <mergeCell ref="I16:L17"/>
    <mergeCell ref="M16:V17"/>
    <mergeCell ref="W16:Z17"/>
    <mergeCell ref="Y18:Z19"/>
    <mergeCell ref="V22:Z23"/>
    <mergeCell ref="I18:L19"/>
    <mergeCell ref="M18:P19"/>
    <mergeCell ref="I22:L23"/>
  </mergeCells>
  <phoneticPr fontId="1"/>
  <dataValidations count="8">
    <dataValidation type="list" allowBlank="1" showInputMessage="1" showErrorMessage="1" sqref="AA22 AA14 AA30" xr:uid="{00000000-0002-0000-0700-000000000000}">
      <formula1>"【選択】,普通,特別"</formula1>
    </dataValidation>
    <dataValidation type="list" allowBlank="1" showInputMessage="1" showErrorMessage="1" sqref="V22 V14 V30" xr:uid="{00000000-0002-0000-0700-000001000000}">
      <formula1>"【選択】,同居,別居"</formula1>
    </dataValidation>
    <dataValidation type="list" allowBlank="1" showInputMessage="1" showErrorMessage="1" sqref="AA8 AA16 AA24" xr:uid="{00000000-0002-0000-0700-000002000000}">
      <formula1>"【選択】,子,父,母,子の子,子の妻,子の夫,祖父,祖母,兄,弟,姉,妹,孫,曽孫,伯父,伯母,甥,姪,養父,養母,叔父,叔母,曽祖父,曾祖父,曽祖母,曾祖母,見届,その他"</formula1>
    </dataValidation>
    <dataValidation type="list" allowBlank="1" showInputMessage="1" showErrorMessage="1" sqref="AF14:AJ15 AF22:AJ23 AF30:AJ31" xr:uid="{00000000-0002-0000-0700-000003000000}">
      <formula1>"【選択】,○"</formula1>
    </dataValidation>
    <dataValidation type="list" allowBlank="1" showInputMessage="1" showErrorMessage="1" sqref="B5" xr:uid="{00000000-0002-0000-0700-000004000000}">
      <formula1>"給与から天引き（特別徴収）,自分で納付（普通徴収）"</formula1>
    </dataValidation>
    <dataValidation type="list" allowBlank="1" showInputMessage="1" showErrorMessage="1" sqref="M10:P11 M18:P19 M26:P27" xr:uid="{00000000-0002-0000-0700-000005000000}">
      <formula1>"【選択】,平成,令和"</formula1>
    </dataValidation>
    <dataValidation type="list" allowBlank="1" showInputMessage="1" showErrorMessage="1" sqref="AN17:BR18" xr:uid="{00000000-0002-0000-0700-000006000000}">
      <formula1>"【選択】,所得税と異なる申告不要（＝住民税では申告しない）を選択,総合課税を選択（下記の住民税で申告する金額に入力してください）"</formula1>
    </dataValidation>
    <dataValidation type="list" allowBlank="1" showInputMessage="1" showErrorMessage="1" sqref="AN23:BR24" xr:uid="{00000000-0002-0000-0700-000007000000}">
      <formula1>"【選択】,所得税と異なる申告不要（＝住民税では申告しない）を選択"</formula1>
    </dataValidation>
  </dataValidation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BS182"/>
  <sheetViews>
    <sheetView view="pageBreakPreview" zoomScale="115" zoomScaleNormal="100" zoomScaleSheetLayoutView="115" workbookViewId="0"/>
  </sheetViews>
  <sheetFormatPr defaultColWidth="1.375" defaultRowHeight="11.25" customHeight="1" x14ac:dyDescent="0.4"/>
  <cols>
    <col min="1" max="12" width="1.375" style="164"/>
    <col min="13" max="18" width="1.375" style="164" customWidth="1"/>
    <col min="19" max="16384" width="1.375" style="164"/>
  </cols>
  <sheetData>
    <row r="1" spans="1:68" ht="9.75" customHeight="1" x14ac:dyDescent="0.4">
      <c r="A1" s="174"/>
      <c r="B1" s="1309" t="str">
        <f>LEFT('１.始めに'!C14&amp;"",4)</f>
        <v xml:space="preserve">令和６ </v>
      </c>
      <c r="C1" s="1309"/>
      <c r="D1" s="1309"/>
      <c r="E1" s="1309"/>
      <c r="F1" s="1309"/>
      <c r="G1" s="1309"/>
      <c r="H1" s="1309"/>
      <c r="I1" s="1309"/>
      <c r="J1" s="1309"/>
      <c r="K1" s="1309"/>
      <c r="L1" s="1309"/>
      <c r="M1" s="1330" t="s">
        <v>0</v>
      </c>
      <c r="N1" s="1330"/>
      <c r="O1" s="1330"/>
      <c r="P1" s="1330"/>
      <c r="Q1" s="1330"/>
      <c r="R1" s="1330"/>
      <c r="S1" s="1330"/>
      <c r="T1" s="1330"/>
      <c r="U1" s="1330"/>
      <c r="V1" s="1330"/>
      <c r="W1" s="1330"/>
      <c r="X1" s="1330"/>
      <c r="Y1" s="1330"/>
      <c r="Z1" s="1330"/>
      <c r="AA1" s="1330"/>
      <c r="AB1" s="1330"/>
      <c r="AC1" s="1330"/>
      <c r="AD1" s="1330"/>
      <c r="AE1" s="1330"/>
      <c r="AF1" s="1330"/>
      <c r="AG1" s="1330"/>
      <c r="AH1" s="1330"/>
      <c r="AI1" s="1330"/>
      <c r="AJ1" s="1330"/>
      <c r="AK1" s="1330"/>
      <c r="AL1" s="1330"/>
      <c r="AM1" s="1330"/>
      <c r="AN1" s="1330"/>
      <c r="AO1" s="1330"/>
      <c r="AP1" s="1330"/>
      <c r="AQ1" s="1330"/>
      <c r="AR1" s="1330"/>
      <c r="AS1" s="1330"/>
      <c r="AT1" s="1330"/>
      <c r="AU1" s="1330"/>
      <c r="AV1" s="1330"/>
      <c r="AW1" s="1330"/>
      <c r="AX1" s="175"/>
      <c r="AY1" s="175"/>
      <c r="AZ1" s="175"/>
      <c r="BA1" s="175"/>
      <c r="BB1" s="174"/>
      <c r="BC1" s="174"/>
      <c r="BD1" s="174"/>
      <c r="BE1" s="174"/>
      <c r="BF1" s="174"/>
      <c r="BG1" s="174"/>
      <c r="BH1" s="174"/>
      <c r="BI1" s="174"/>
      <c r="BJ1" s="174"/>
      <c r="BK1" s="174"/>
      <c r="BL1" s="174"/>
      <c r="BM1" s="174"/>
      <c r="BN1" s="174"/>
      <c r="BO1" s="174"/>
      <c r="BP1" s="174"/>
    </row>
    <row r="2" spans="1:68" ht="9.75" customHeight="1" x14ac:dyDescent="0.4">
      <c r="A2" s="174"/>
      <c r="B2" s="1310"/>
      <c r="C2" s="1310"/>
      <c r="D2" s="1310"/>
      <c r="E2" s="1310"/>
      <c r="F2" s="1310"/>
      <c r="G2" s="1310"/>
      <c r="H2" s="1310"/>
      <c r="I2" s="1310"/>
      <c r="J2" s="1310"/>
      <c r="K2" s="1310"/>
      <c r="L2" s="1310"/>
      <c r="M2" s="1330"/>
      <c r="N2" s="1330"/>
      <c r="O2" s="1330"/>
      <c r="P2" s="1330"/>
      <c r="Q2" s="1330"/>
      <c r="R2" s="1330"/>
      <c r="S2" s="1330"/>
      <c r="T2" s="1330"/>
      <c r="U2" s="1330"/>
      <c r="V2" s="1330"/>
      <c r="W2" s="1330"/>
      <c r="X2" s="1330"/>
      <c r="Y2" s="1330"/>
      <c r="Z2" s="1330"/>
      <c r="AA2" s="1330"/>
      <c r="AB2" s="1330"/>
      <c r="AC2" s="1330"/>
      <c r="AD2" s="1330"/>
      <c r="AE2" s="1330"/>
      <c r="AF2" s="1330"/>
      <c r="AG2" s="1330"/>
      <c r="AH2" s="1330"/>
      <c r="AI2" s="1330"/>
      <c r="AJ2" s="1330"/>
      <c r="AK2" s="1330"/>
      <c r="AL2" s="1330"/>
      <c r="AM2" s="1330"/>
      <c r="AN2" s="1330"/>
      <c r="AO2" s="1330"/>
      <c r="AP2" s="1330"/>
      <c r="AQ2" s="1330"/>
      <c r="AR2" s="1330"/>
      <c r="AS2" s="1330"/>
      <c r="AT2" s="1330"/>
      <c r="AU2" s="1330"/>
      <c r="AV2" s="1330"/>
      <c r="AW2" s="1330"/>
      <c r="AX2" s="175"/>
      <c r="AY2" s="175"/>
      <c r="AZ2" s="175"/>
      <c r="BA2" s="175"/>
      <c r="BB2" s="174"/>
      <c r="BC2" s="174"/>
      <c r="BD2" s="174"/>
      <c r="BE2" s="174"/>
      <c r="BF2" s="174"/>
      <c r="BG2" s="174"/>
      <c r="BH2" s="174"/>
      <c r="BI2" s="174"/>
      <c r="BJ2" s="174"/>
      <c r="BK2" s="174"/>
      <c r="BL2" s="174"/>
      <c r="BM2" s="174"/>
      <c r="BN2" s="174"/>
      <c r="BO2" s="174"/>
      <c r="BP2" s="174"/>
    </row>
    <row r="3" spans="1:68" ht="11.25" customHeight="1" x14ac:dyDescent="0.4">
      <c r="A3" s="174"/>
      <c r="B3" s="1340" t="s">
        <v>8</v>
      </c>
      <c r="C3" s="1340"/>
      <c r="D3" s="1340"/>
      <c r="E3" s="1340"/>
      <c r="F3" s="1340"/>
      <c r="G3" s="1341"/>
      <c r="H3" s="1341"/>
      <c r="I3" s="1341"/>
      <c r="J3" s="1341"/>
      <c r="K3" s="1341"/>
      <c r="L3" s="1341"/>
      <c r="M3" s="1123" t="s">
        <v>12</v>
      </c>
      <c r="N3" s="1123"/>
      <c r="O3" s="1123"/>
      <c r="P3" s="1123"/>
      <c r="Q3" s="1123"/>
      <c r="R3" s="1123"/>
      <c r="S3" s="1123"/>
      <c r="T3" s="1123"/>
      <c r="U3" s="1123" t="str">
        <f>'１.始めに'!C7&amp;""</f>
        <v/>
      </c>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c r="AV3" s="1123"/>
      <c r="AW3" s="1332" t="s">
        <v>4</v>
      </c>
      <c r="AX3" s="1332"/>
      <c r="AY3" s="1332"/>
      <c r="AZ3" s="1332"/>
      <c r="BA3" s="1332"/>
      <c r="BB3" s="1332"/>
      <c r="BC3" s="1123" t="str">
        <f>'１.始めに'!C9&amp;""</f>
        <v/>
      </c>
      <c r="BD3" s="1123"/>
      <c r="BE3" s="1123"/>
      <c r="BF3" s="1123"/>
      <c r="BG3" s="1123"/>
      <c r="BH3" s="1123"/>
      <c r="BI3" s="1123"/>
      <c r="BJ3" s="1123"/>
      <c r="BK3" s="1123"/>
      <c r="BL3" s="1123"/>
      <c r="BM3" s="1123"/>
      <c r="BN3" s="1123"/>
      <c r="BO3" s="1123"/>
      <c r="BP3" s="1123"/>
    </row>
    <row r="4" spans="1:68" ht="11.25" customHeight="1" x14ac:dyDescent="0.4">
      <c r="A4" s="174"/>
      <c r="B4" s="1341"/>
      <c r="C4" s="1341"/>
      <c r="D4" s="1341"/>
      <c r="E4" s="1341"/>
      <c r="F4" s="1341"/>
      <c r="G4" s="1341"/>
      <c r="H4" s="1341"/>
      <c r="I4" s="1341"/>
      <c r="J4" s="1341"/>
      <c r="K4" s="1341"/>
      <c r="L4" s="1341"/>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332"/>
      <c r="AX4" s="1332"/>
      <c r="AY4" s="1332"/>
      <c r="AZ4" s="1332"/>
      <c r="BA4" s="1332"/>
      <c r="BB4" s="1332"/>
      <c r="BC4" s="1123"/>
      <c r="BD4" s="1123"/>
      <c r="BE4" s="1123"/>
      <c r="BF4" s="1123"/>
      <c r="BG4" s="1123"/>
      <c r="BH4" s="1123"/>
      <c r="BI4" s="1123"/>
      <c r="BJ4" s="1123"/>
      <c r="BK4" s="1123"/>
      <c r="BL4" s="1123"/>
      <c r="BM4" s="1123"/>
      <c r="BN4" s="1123"/>
      <c r="BO4" s="1123"/>
      <c r="BP4" s="1123"/>
    </row>
    <row r="5" spans="1:68" ht="11.25" customHeight="1" x14ac:dyDescent="0.4">
      <c r="A5" s="174"/>
      <c r="B5" s="1341"/>
      <c r="C5" s="1341"/>
      <c r="D5" s="1341"/>
      <c r="E5" s="1341"/>
      <c r="F5" s="1341"/>
      <c r="G5" s="1341"/>
      <c r="H5" s="1341"/>
      <c r="I5" s="1341"/>
      <c r="J5" s="1341"/>
      <c r="K5" s="1341"/>
      <c r="L5" s="1341"/>
      <c r="M5" s="1125" t="s">
        <v>2</v>
      </c>
      <c r="N5" s="1125"/>
      <c r="O5" s="1125"/>
      <c r="P5" s="1125"/>
      <c r="Q5" s="1125"/>
      <c r="R5" s="1125"/>
      <c r="S5" s="1125"/>
      <c r="T5" s="1125"/>
      <c r="U5" s="1123" t="str">
        <f>'１.始めに'!C8&amp;""</f>
        <v/>
      </c>
      <c r="V5" s="1123"/>
      <c r="W5" s="1123"/>
      <c r="X5" s="1123"/>
      <c r="Y5" s="1123"/>
      <c r="Z5" s="1123"/>
      <c r="AA5" s="1123"/>
      <c r="AB5" s="1123"/>
      <c r="AC5" s="1123"/>
      <c r="AD5" s="1123"/>
      <c r="AE5" s="1123"/>
      <c r="AF5" s="1123"/>
      <c r="AG5" s="1123"/>
      <c r="AH5" s="1123"/>
      <c r="AI5" s="1123"/>
      <c r="AJ5" s="1123"/>
      <c r="AK5" s="1123"/>
      <c r="AL5" s="1123"/>
      <c r="AM5" s="1123"/>
      <c r="AN5" s="1123"/>
      <c r="AO5" s="1123"/>
      <c r="AP5" s="1123"/>
      <c r="AQ5" s="1123"/>
      <c r="AR5" s="1123"/>
      <c r="AS5" s="1123"/>
      <c r="AT5" s="1123"/>
      <c r="AU5" s="1123"/>
      <c r="AV5" s="1123"/>
      <c r="AW5" s="1123" t="s">
        <v>5</v>
      </c>
      <c r="AX5" s="1123"/>
      <c r="AY5" s="1123"/>
      <c r="AZ5" s="1123"/>
      <c r="BA5" s="1123"/>
      <c r="BB5" s="1123"/>
      <c r="BC5" s="1123" t="str">
        <f>'１.始めに'!C10&amp;""</f>
        <v/>
      </c>
      <c r="BD5" s="1123"/>
      <c r="BE5" s="1123"/>
      <c r="BF5" s="1123"/>
      <c r="BG5" s="1123"/>
      <c r="BH5" s="1123"/>
      <c r="BI5" s="1123"/>
      <c r="BJ5" s="1123"/>
      <c r="BK5" s="1123"/>
      <c r="BL5" s="1123"/>
      <c r="BM5" s="1123"/>
      <c r="BN5" s="1123"/>
      <c r="BO5" s="1123"/>
      <c r="BP5" s="1123"/>
    </row>
    <row r="6" spans="1:68" ht="11.25" customHeight="1" x14ac:dyDescent="0.4">
      <c r="A6" s="174"/>
      <c r="B6" s="1341"/>
      <c r="C6" s="1341"/>
      <c r="D6" s="1341"/>
      <c r="E6" s="1341"/>
      <c r="F6" s="1341"/>
      <c r="G6" s="1341"/>
      <c r="H6" s="1341"/>
      <c r="I6" s="1341"/>
      <c r="J6" s="1341"/>
      <c r="K6" s="1341"/>
      <c r="L6" s="1341"/>
      <c r="M6" s="1125"/>
      <c r="N6" s="1125"/>
      <c r="O6" s="1125"/>
      <c r="P6" s="1125"/>
      <c r="Q6" s="1125"/>
      <c r="R6" s="1125"/>
      <c r="S6" s="1125"/>
      <c r="T6" s="1125"/>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c r="BB6" s="1123"/>
      <c r="BC6" s="1123"/>
      <c r="BD6" s="1123"/>
      <c r="BE6" s="1123"/>
      <c r="BF6" s="1123"/>
      <c r="BG6" s="1123"/>
      <c r="BH6" s="1123"/>
      <c r="BI6" s="1123"/>
      <c r="BJ6" s="1123"/>
      <c r="BK6" s="1123"/>
      <c r="BL6" s="1123"/>
      <c r="BM6" s="1123"/>
      <c r="BN6" s="1123"/>
      <c r="BO6" s="1123"/>
      <c r="BP6" s="1123"/>
    </row>
    <row r="7" spans="1:68" ht="11.25" customHeight="1" x14ac:dyDescent="0.4">
      <c r="A7" s="174"/>
      <c r="B7" s="1341"/>
      <c r="C7" s="1341"/>
      <c r="D7" s="1341"/>
      <c r="E7" s="1341"/>
      <c r="F7" s="1341"/>
      <c r="G7" s="1341"/>
      <c r="H7" s="1341"/>
      <c r="I7" s="1341"/>
      <c r="J7" s="1341"/>
      <c r="K7" s="1341"/>
      <c r="L7" s="1341"/>
      <c r="M7" s="1093" t="s">
        <v>1</v>
      </c>
      <c r="N7" s="1093"/>
      <c r="O7" s="1093"/>
      <c r="P7" s="1093"/>
      <c r="Q7" s="1093"/>
      <c r="R7" s="1093"/>
      <c r="S7" s="1093"/>
      <c r="T7" s="1093"/>
      <c r="U7" s="1154" t="str">
        <f>'１.始めに'!C5&amp;""</f>
        <v/>
      </c>
      <c r="V7" s="1218"/>
      <c r="W7" s="1218"/>
      <c r="X7" s="1218"/>
      <c r="Y7" s="1218"/>
      <c r="Z7" s="1218"/>
      <c r="AA7" s="1218"/>
      <c r="AB7" s="1218"/>
      <c r="AC7" s="1218"/>
      <c r="AD7" s="1218"/>
      <c r="AE7" s="1218"/>
      <c r="AF7" s="1218"/>
      <c r="AG7" s="1218"/>
      <c r="AH7" s="1218"/>
      <c r="AI7" s="1218"/>
      <c r="AJ7" s="1218"/>
      <c r="AK7" s="1218"/>
      <c r="AL7" s="1218"/>
      <c r="AM7" s="1218"/>
      <c r="AN7" s="1218"/>
      <c r="AO7" s="1218"/>
      <c r="AP7" s="1153"/>
      <c r="AQ7" s="1123" t="s">
        <v>6</v>
      </c>
      <c r="AR7" s="1123"/>
      <c r="AS7" s="1123"/>
      <c r="AT7" s="1123"/>
      <c r="AU7" s="1123"/>
      <c r="AV7" s="1123"/>
      <c r="AW7" s="1333" t="str">
        <f>'１.始めに'!C11&amp;""</f>
        <v/>
      </c>
      <c r="AX7" s="1333"/>
      <c r="AY7" s="1333"/>
      <c r="AZ7" s="1333"/>
      <c r="BA7" s="1333"/>
      <c r="BB7" s="1333"/>
      <c r="BC7" s="1333"/>
      <c r="BD7" s="1333"/>
      <c r="BE7" s="1333"/>
      <c r="BF7" s="1333"/>
      <c r="BG7" s="1333"/>
      <c r="BH7" s="1333"/>
      <c r="BI7" s="1333"/>
      <c r="BJ7" s="1333"/>
      <c r="BK7" s="1333"/>
      <c r="BL7" s="1333"/>
      <c r="BM7" s="1333"/>
      <c r="BN7" s="1333"/>
      <c r="BO7" s="1333"/>
      <c r="BP7" s="1333"/>
    </row>
    <row r="8" spans="1:68" ht="11.25" customHeight="1" x14ac:dyDescent="0.4">
      <c r="A8" s="174"/>
      <c r="B8" s="1341"/>
      <c r="C8" s="1341"/>
      <c r="D8" s="1341"/>
      <c r="E8" s="1341"/>
      <c r="F8" s="1341"/>
      <c r="G8" s="1341"/>
      <c r="H8" s="1341"/>
      <c r="I8" s="1341"/>
      <c r="J8" s="1341"/>
      <c r="K8" s="1341"/>
      <c r="L8" s="1341"/>
      <c r="M8" s="1123" t="s">
        <v>11</v>
      </c>
      <c r="N8" s="1123"/>
      <c r="O8" s="1123"/>
      <c r="P8" s="1123"/>
      <c r="Q8" s="1123"/>
      <c r="R8" s="1123"/>
      <c r="S8" s="1123"/>
      <c r="T8" s="1123"/>
      <c r="U8" s="1295" t="str">
        <f>'１.始めに'!C4&amp;""</f>
        <v/>
      </c>
      <c r="V8" s="1296"/>
      <c r="W8" s="1296"/>
      <c r="X8" s="1296"/>
      <c r="Y8" s="1296"/>
      <c r="Z8" s="1296"/>
      <c r="AA8" s="1296"/>
      <c r="AB8" s="1296"/>
      <c r="AC8" s="1296"/>
      <c r="AD8" s="1296"/>
      <c r="AE8" s="1296"/>
      <c r="AF8" s="1296"/>
      <c r="AG8" s="1296"/>
      <c r="AH8" s="1296"/>
      <c r="AI8" s="1296"/>
      <c r="AJ8" s="1296"/>
      <c r="AK8" s="1296"/>
      <c r="AL8" s="1095" t="s">
        <v>598</v>
      </c>
      <c r="AM8" s="1095"/>
      <c r="AN8" s="1095"/>
      <c r="AO8" s="1095"/>
      <c r="AP8" s="1096"/>
      <c r="AQ8" s="1123"/>
      <c r="AR8" s="1123"/>
      <c r="AS8" s="1123"/>
      <c r="AT8" s="1123"/>
      <c r="AU8" s="1123"/>
      <c r="AV8" s="1123"/>
      <c r="AW8" s="1333"/>
      <c r="AX8" s="1333"/>
      <c r="AY8" s="1333"/>
      <c r="AZ8" s="1333"/>
      <c r="BA8" s="1333"/>
      <c r="BB8" s="1333"/>
      <c r="BC8" s="1333"/>
      <c r="BD8" s="1333"/>
      <c r="BE8" s="1333"/>
      <c r="BF8" s="1333"/>
      <c r="BG8" s="1333"/>
      <c r="BH8" s="1333"/>
      <c r="BI8" s="1333"/>
      <c r="BJ8" s="1333"/>
      <c r="BK8" s="1333"/>
      <c r="BL8" s="1333"/>
      <c r="BM8" s="1333"/>
      <c r="BN8" s="1333"/>
      <c r="BO8" s="1333"/>
      <c r="BP8" s="1333"/>
    </row>
    <row r="9" spans="1:68" ht="11.25" customHeight="1" x14ac:dyDescent="0.4">
      <c r="A9" s="174"/>
      <c r="B9" s="1341"/>
      <c r="C9" s="1341"/>
      <c r="D9" s="1341"/>
      <c r="E9" s="1341"/>
      <c r="F9" s="1341"/>
      <c r="G9" s="1341"/>
      <c r="H9" s="1341"/>
      <c r="I9" s="1341"/>
      <c r="J9" s="1341"/>
      <c r="K9" s="1341"/>
      <c r="L9" s="1341"/>
      <c r="M9" s="1123"/>
      <c r="N9" s="1123"/>
      <c r="O9" s="1123"/>
      <c r="P9" s="1123"/>
      <c r="Q9" s="1123"/>
      <c r="R9" s="1123"/>
      <c r="S9" s="1123"/>
      <c r="T9" s="1123"/>
      <c r="U9" s="1298"/>
      <c r="V9" s="1299"/>
      <c r="W9" s="1299"/>
      <c r="X9" s="1299"/>
      <c r="Y9" s="1299"/>
      <c r="Z9" s="1299"/>
      <c r="AA9" s="1299"/>
      <c r="AB9" s="1299"/>
      <c r="AC9" s="1299"/>
      <c r="AD9" s="1299"/>
      <c r="AE9" s="1299"/>
      <c r="AF9" s="1299"/>
      <c r="AG9" s="1299"/>
      <c r="AH9" s="1299"/>
      <c r="AI9" s="1299"/>
      <c r="AJ9" s="1299"/>
      <c r="AK9" s="1299"/>
      <c r="AL9" s="1098"/>
      <c r="AM9" s="1098"/>
      <c r="AN9" s="1098"/>
      <c r="AO9" s="1098"/>
      <c r="AP9" s="1099"/>
      <c r="AQ9" s="1123"/>
      <c r="AR9" s="1123"/>
      <c r="AS9" s="1123"/>
      <c r="AT9" s="1123"/>
      <c r="AU9" s="1123"/>
      <c r="AV9" s="1123"/>
      <c r="AW9" s="1333"/>
      <c r="AX9" s="1333"/>
      <c r="AY9" s="1333"/>
      <c r="AZ9" s="1333"/>
      <c r="BA9" s="1333"/>
      <c r="BB9" s="1333"/>
      <c r="BC9" s="1333"/>
      <c r="BD9" s="1333"/>
      <c r="BE9" s="1333"/>
      <c r="BF9" s="1333"/>
      <c r="BG9" s="1333"/>
      <c r="BH9" s="1333"/>
      <c r="BI9" s="1333"/>
      <c r="BJ9" s="1333"/>
      <c r="BK9" s="1333"/>
      <c r="BL9" s="1333"/>
      <c r="BM9" s="1333"/>
      <c r="BN9" s="1333"/>
      <c r="BO9" s="1333"/>
      <c r="BP9" s="1333"/>
    </row>
    <row r="10" spans="1:68" ht="11.25" customHeight="1" x14ac:dyDescent="0.4">
      <c r="A10" s="174"/>
      <c r="B10" s="1341"/>
      <c r="C10" s="1341"/>
      <c r="D10" s="1341"/>
      <c r="E10" s="1341"/>
      <c r="F10" s="1341"/>
      <c r="G10" s="1341"/>
      <c r="H10" s="1341"/>
      <c r="I10" s="1341"/>
      <c r="J10" s="1341"/>
      <c r="K10" s="1341"/>
      <c r="L10" s="1341"/>
      <c r="M10" s="1123" t="s">
        <v>3</v>
      </c>
      <c r="N10" s="1123"/>
      <c r="O10" s="1123"/>
      <c r="P10" s="1123"/>
      <c r="Q10" s="1123"/>
      <c r="R10" s="1123"/>
      <c r="S10" s="1123"/>
      <c r="T10" s="1123"/>
      <c r="U10" s="1094" t="str">
        <f>'１.始めに'!C6&amp;'１.始めに'!D6&amp;"年"&amp;'１.始めに'!F6&amp;"月"&amp;'１.始めに'!H6&amp;"日"</f>
        <v>【元号選択】年月日</v>
      </c>
      <c r="V10" s="1095"/>
      <c r="W10" s="1095"/>
      <c r="X10" s="1095"/>
      <c r="Y10" s="1095"/>
      <c r="Z10" s="1095"/>
      <c r="AA10" s="1095"/>
      <c r="AB10" s="1095"/>
      <c r="AC10" s="1096"/>
      <c r="AD10" s="1331" t="s">
        <v>151</v>
      </c>
      <c r="AE10" s="1095"/>
      <c r="AF10" s="1095"/>
      <c r="AG10" s="1095"/>
      <c r="AH10" s="1096"/>
      <c r="AI10" s="1094" t="str">
        <f>'１.始めに'!C12&amp;""</f>
        <v/>
      </c>
      <c r="AJ10" s="1095"/>
      <c r="AK10" s="1095"/>
      <c r="AL10" s="1095"/>
      <c r="AM10" s="1095"/>
      <c r="AN10" s="1095"/>
      <c r="AO10" s="1095"/>
      <c r="AP10" s="1096"/>
      <c r="AQ10" s="1123" t="s">
        <v>7</v>
      </c>
      <c r="AR10" s="1123"/>
      <c r="AS10" s="1123"/>
      <c r="AT10" s="1123"/>
      <c r="AU10" s="1123"/>
      <c r="AV10" s="1123"/>
      <c r="AW10" s="1094" t="str">
        <f>'１.始めに'!C13&amp;""</f>
        <v>【選択】</v>
      </c>
      <c r="AX10" s="1095"/>
      <c r="AY10" s="1095"/>
      <c r="AZ10" s="1095"/>
      <c r="BA10" s="1095"/>
      <c r="BB10" s="1095"/>
      <c r="BC10" s="1096"/>
      <c r="BD10" s="1334"/>
      <c r="BE10" s="1335"/>
      <c r="BF10" s="1335"/>
      <c r="BG10" s="1335"/>
      <c r="BH10" s="1335"/>
      <c r="BI10" s="1335"/>
      <c r="BJ10" s="1335"/>
      <c r="BK10" s="1335"/>
      <c r="BL10" s="1335"/>
      <c r="BM10" s="1335"/>
      <c r="BN10" s="1335"/>
      <c r="BO10" s="1335"/>
      <c r="BP10" s="1336"/>
    </row>
    <row r="11" spans="1:68" ht="11.25" customHeight="1" x14ac:dyDescent="0.4">
      <c r="A11" s="174"/>
      <c r="B11" s="1341"/>
      <c r="C11" s="1341"/>
      <c r="D11" s="1341"/>
      <c r="E11" s="1341"/>
      <c r="F11" s="1341"/>
      <c r="G11" s="1341"/>
      <c r="H11" s="1341"/>
      <c r="I11" s="1341"/>
      <c r="J11" s="1341"/>
      <c r="K11" s="1341"/>
      <c r="L11" s="1341"/>
      <c r="M11" s="1123"/>
      <c r="N11" s="1123"/>
      <c r="O11" s="1123"/>
      <c r="P11" s="1123"/>
      <c r="Q11" s="1123"/>
      <c r="R11" s="1123"/>
      <c r="S11" s="1123"/>
      <c r="T11" s="1123"/>
      <c r="U11" s="1097"/>
      <c r="V11" s="1098"/>
      <c r="W11" s="1098"/>
      <c r="X11" s="1098"/>
      <c r="Y11" s="1098"/>
      <c r="Z11" s="1098"/>
      <c r="AA11" s="1098"/>
      <c r="AB11" s="1098"/>
      <c r="AC11" s="1099"/>
      <c r="AD11" s="1097"/>
      <c r="AE11" s="1098"/>
      <c r="AF11" s="1098"/>
      <c r="AG11" s="1098"/>
      <c r="AH11" s="1099"/>
      <c r="AI11" s="1097"/>
      <c r="AJ11" s="1098"/>
      <c r="AK11" s="1098"/>
      <c r="AL11" s="1098"/>
      <c r="AM11" s="1098"/>
      <c r="AN11" s="1098"/>
      <c r="AO11" s="1098"/>
      <c r="AP11" s="1099"/>
      <c r="AQ11" s="1123"/>
      <c r="AR11" s="1123"/>
      <c r="AS11" s="1123"/>
      <c r="AT11" s="1123"/>
      <c r="AU11" s="1123"/>
      <c r="AV11" s="1123"/>
      <c r="AW11" s="1097"/>
      <c r="AX11" s="1098"/>
      <c r="AY11" s="1098"/>
      <c r="AZ11" s="1098"/>
      <c r="BA11" s="1098"/>
      <c r="BB11" s="1098"/>
      <c r="BC11" s="1099"/>
      <c r="BD11" s="1337"/>
      <c r="BE11" s="1338"/>
      <c r="BF11" s="1338"/>
      <c r="BG11" s="1338"/>
      <c r="BH11" s="1338"/>
      <c r="BI11" s="1338"/>
      <c r="BJ11" s="1338"/>
      <c r="BK11" s="1338"/>
      <c r="BL11" s="1338"/>
      <c r="BM11" s="1338"/>
      <c r="BN11" s="1338"/>
      <c r="BO11" s="1338"/>
      <c r="BP11" s="1339"/>
    </row>
    <row r="12" spans="1:68" ht="8.25" customHeight="1" x14ac:dyDescent="0.4">
      <c r="A12" s="174"/>
      <c r="B12" s="1330" t="s">
        <v>9</v>
      </c>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row>
    <row r="13" spans="1:68" ht="8.25" customHeight="1" thickBot="1" x14ac:dyDescent="0.45">
      <c r="A13" s="174"/>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row>
    <row r="14" spans="1:68" ht="9.6" customHeight="1" x14ac:dyDescent="0.4">
      <c r="A14" s="174"/>
      <c r="B14" s="1342" t="s">
        <v>700</v>
      </c>
      <c r="C14" s="1343"/>
      <c r="D14" s="1343"/>
      <c r="E14" s="1343"/>
      <c r="F14" s="1343"/>
      <c r="G14" s="1344"/>
      <c r="H14" s="1093" t="s">
        <v>76</v>
      </c>
      <c r="I14" s="1093"/>
      <c r="J14" s="1093"/>
      <c r="K14" s="1093"/>
      <c r="L14" s="1093"/>
      <c r="M14" s="1093"/>
      <c r="N14" s="1093"/>
      <c r="O14" s="1093"/>
      <c r="P14" s="1093"/>
      <c r="Q14" s="1093"/>
      <c r="R14" s="1093"/>
      <c r="S14" s="1093"/>
      <c r="T14" s="1093"/>
      <c r="U14" s="1093"/>
      <c r="V14" s="1093"/>
      <c r="W14" s="1093" t="s">
        <v>77</v>
      </c>
      <c r="X14" s="1093"/>
      <c r="Y14" s="1093"/>
      <c r="Z14" s="1093"/>
      <c r="AA14" s="1093"/>
      <c r="AB14" s="1093"/>
      <c r="AC14" s="1093"/>
      <c r="AD14" s="1093"/>
      <c r="AE14" s="1093"/>
      <c r="AF14" s="1093"/>
      <c r="AG14" s="1093"/>
      <c r="AH14" s="1093"/>
      <c r="AI14" s="1093"/>
      <c r="AJ14" s="1093"/>
      <c r="AK14" s="1093"/>
      <c r="AL14" s="177"/>
      <c r="AM14" s="174"/>
      <c r="AN14" s="1276"/>
      <c r="AO14" s="1277"/>
      <c r="AP14" s="1278"/>
      <c r="AQ14" s="1263" t="s">
        <v>28</v>
      </c>
      <c r="AR14" s="1263"/>
      <c r="AS14" s="1265" t="s">
        <v>27</v>
      </c>
      <c r="AT14" s="1265"/>
      <c r="AU14" s="1265"/>
      <c r="AV14" s="1265"/>
      <c r="AW14" s="1265"/>
      <c r="AX14" s="1265"/>
      <c r="AY14" s="1265"/>
      <c r="AZ14" s="1265"/>
      <c r="BA14" s="1257" t="s">
        <v>41</v>
      </c>
      <c r="BB14" s="1257"/>
      <c r="BC14" s="1257"/>
      <c r="BD14" s="1257">
        <f>営業等!J58</f>
        <v>0</v>
      </c>
      <c r="BE14" s="1257"/>
      <c r="BF14" s="1257"/>
      <c r="BG14" s="1257"/>
      <c r="BH14" s="1257"/>
      <c r="BI14" s="1257"/>
      <c r="BJ14" s="1257"/>
      <c r="BK14" s="1257"/>
      <c r="BL14" s="1257"/>
      <c r="BM14" s="1257"/>
      <c r="BN14" s="1257"/>
      <c r="BO14" s="1257"/>
      <c r="BP14" s="1258"/>
    </row>
    <row r="15" spans="1:68" ht="9.6" customHeight="1" x14ac:dyDescent="0.4">
      <c r="A15" s="174"/>
      <c r="B15" s="1345"/>
      <c r="C15" s="1346"/>
      <c r="D15" s="1346"/>
      <c r="E15" s="1346"/>
      <c r="F15" s="1346"/>
      <c r="G15" s="1347"/>
      <c r="H15" s="1090" t="str">
        <f>IF('3.控除'!Y8&gt;0,'3.控除'!Y6,"")</f>
        <v/>
      </c>
      <c r="I15" s="1090"/>
      <c r="J15" s="1090"/>
      <c r="K15" s="1090"/>
      <c r="L15" s="1090"/>
      <c r="M15" s="1090"/>
      <c r="N15" s="1090"/>
      <c r="O15" s="1090"/>
      <c r="P15" s="1090"/>
      <c r="Q15" s="1090"/>
      <c r="R15" s="1090"/>
      <c r="S15" s="1090"/>
      <c r="T15" s="1090"/>
      <c r="U15" s="1090"/>
      <c r="V15" s="1090"/>
      <c r="W15" s="1090" t="str">
        <f>IF('3.控除'!Y8&gt;0,'3.控除'!Y8,"")</f>
        <v/>
      </c>
      <c r="X15" s="1090"/>
      <c r="Y15" s="1090"/>
      <c r="Z15" s="1090"/>
      <c r="AA15" s="1090"/>
      <c r="AB15" s="1090"/>
      <c r="AC15" s="1090"/>
      <c r="AD15" s="1090"/>
      <c r="AE15" s="1090"/>
      <c r="AF15" s="1090"/>
      <c r="AG15" s="1090"/>
      <c r="AH15" s="1090"/>
      <c r="AI15" s="1090"/>
      <c r="AJ15" s="1090"/>
      <c r="AK15" s="1090"/>
      <c r="AL15" s="174"/>
      <c r="AM15" s="174"/>
      <c r="AN15" s="1184"/>
      <c r="AO15" s="1185"/>
      <c r="AP15" s="1186"/>
      <c r="AQ15" s="1264"/>
      <c r="AR15" s="1264"/>
      <c r="AS15" s="1259"/>
      <c r="AT15" s="1259"/>
      <c r="AU15" s="1259"/>
      <c r="AV15" s="1259"/>
      <c r="AW15" s="1259"/>
      <c r="AX15" s="1259"/>
      <c r="AY15" s="1259"/>
      <c r="AZ15" s="1259"/>
      <c r="BA15" s="1090"/>
      <c r="BB15" s="1090"/>
      <c r="BC15" s="1090"/>
      <c r="BD15" s="1090"/>
      <c r="BE15" s="1090"/>
      <c r="BF15" s="1090"/>
      <c r="BG15" s="1090"/>
      <c r="BH15" s="1090"/>
      <c r="BI15" s="1090"/>
      <c r="BJ15" s="1090"/>
      <c r="BK15" s="1090"/>
      <c r="BL15" s="1090"/>
      <c r="BM15" s="1090"/>
      <c r="BN15" s="1090"/>
      <c r="BO15" s="1090"/>
      <c r="BP15" s="1242"/>
    </row>
    <row r="16" spans="1:68" ht="9.6" customHeight="1" x14ac:dyDescent="0.4">
      <c r="A16" s="174"/>
      <c r="B16" s="1345"/>
      <c r="C16" s="1346"/>
      <c r="D16" s="1346"/>
      <c r="E16" s="1346"/>
      <c r="F16" s="1346"/>
      <c r="G16" s="1347"/>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74"/>
      <c r="AM16" s="174"/>
      <c r="AN16" s="1248" t="s">
        <v>73</v>
      </c>
      <c r="AO16" s="1249"/>
      <c r="AP16" s="1250"/>
      <c r="AQ16" s="1264"/>
      <c r="AR16" s="1264"/>
      <c r="AS16" s="1259" t="s">
        <v>29</v>
      </c>
      <c r="AT16" s="1259"/>
      <c r="AU16" s="1259"/>
      <c r="AV16" s="1259"/>
      <c r="AW16" s="1259"/>
      <c r="AX16" s="1259"/>
      <c r="AY16" s="1259"/>
      <c r="AZ16" s="1259"/>
      <c r="BA16" s="1090" t="s">
        <v>42</v>
      </c>
      <c r="BB16" s="1090"/>
      <c r="BC16" s="1090"/>
      <c r="BD16" s="1090">
        <f>農業!J49</f>
        <v>0</v>
      </c>
      <c r="BE16" s="1090"/>
      <c r="BF16" s="1090"/>
      <c r="BG16" s="1090"/>
      <c r="BH16" s="1090"/>
      <c r="BI16" s="1090"/>
      <c r="BJ16" s="1090"/>
      <c r="BK16" s="1090"/>
      <c r="BL16" s="1090"/>
      <c r="BM16" s="1090"/>
      <c r="BN16" s="1090"/>
      <c r="BO16" s="1090"/>
      <c r="BP16" s="1242"/>
    </row>
    <row r="17" spans="1:68" ht="9.6" customHeight="1" x14ac:dyDescent="0.4">
      <c r="A17" s="174"/>
      <c r="B17" s="1345"/>
      <c r="C17" s="1346"/>
      <c r="D17" s="1346"/>
      <c r="E17" s="1346"/>
      <c r="F17" s="1346"/>
      <c r="G17" s="1347"/>
      <c r="H17" s="1090" t="str">
        <f>IF('3.控除'!Y8&gt;0,"国民年金以外","")</f>
        <v/>
      </c>
      <c r="I17" s="1090"/>
      <c r="J17" s="1090"/>
      <c r="K17" s="1090"/>
      <c r="L17" s="1090"/>
      <c r="M17" s="1090"/>
      <c r="N17" s="1090"/>
      <c r="O17" s="1090"/>
      <c r="P17" s="1090"/>
      <c r="Q17" s="1090"/>
      <c r="R17" s="1090"/>
      <c r="S17" s="1090"/>
      <c r="T17" s="1090"/>
      <c r="U17" s="1090"/>
      <c r="V17" s="1090"/>
      <c r="W17" s="1090" t="str">
        <f>IF('3.控除'!Y8&gt;0,'3.控除'!G8+'3.控除'!P8+'3.控除'!G12+'3.控除'!P12,"")</f>
        <v/>
      </c>
      <c r="X17" s="1090"/>
      <c r="Y17" s="1090"/>
      <c r="Z17" s="1090"/>
      <c r="AA17" s="1090"/>
      <c r="AB17" s="1090"/>
      <c r="AC17" s="1090"/>
      <c r="AD17" s="1090"/>
      <c r="AE17" s="1090"/>
      <c r="AF17" s="1090"/>
      <c r="AG17" s="1090"/>
      <c r="AH17" s="1090"/>
      <c r="AI17" s="1090"/>
      <c r="AJ17" s="1090"/>
      <c r="AK17" s="1090"/>
      <c r="AL17" s="174"/>
      <c r="AM17" s="174"/>
      <c r="AN17" s="1248"/>
      <c r="AO17" s="1249"/>
      <c r="AP17" s="1250"/>
      <c r="AQ17" s="1264"/>
      <c r="AR17" s="1264"/>
      <c r="AS17" s="1259"/>
      <c r="AT17" s="1259"/>
      <c r="AU17" s="1259"/>
      <c r="AV17" s="1259"/>
      <c r="AW17" s="1259"/>
      <c r="AX17" s="1259"/>
      <c r="AY17" s="1259"/>
      <c r="AZ17" s="1259"/>
      <c r="BA17" s="1090"/>
      <c r="BB17" s="1090"/>
      <c r="BC17" s="1090"/>
      <c r="BD17" s="1090"/>
      <c r="BE17" s="1090"/>
      <c r="BF17" s="1090"/>
      <c r="BG17" s="1090"/>
      <c r="BH17" s="1090"/>
      <c r="BI17" s="1090"/>
      <c r="BJ17" s="1090"/>
      <c r="BK17" s="1090"/>
      <c r="BL17" s="1090"/>
      <c r="BM17" s="1090"/>
      <c r="BN17" s="1090"/>
      <c r="BO17" s="1090"/>
      <c r="BP17" s="1242"/>
    </row>
    <row r="18" spans="1:68" ht="9.6" customHeight="1" x14ac:dyDescent="0.4">
      <c r="A18" s="174"/>
      <c r="B18" s="1345"/>
      <c r="C18" s="1346"/>
      <c r="D18" s="1346"/>
      <c r="E18" s="1346"/>
      <c r="F18" s="1346"/>
      <c r="G18" s="1347"/>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74"/>
      <c r="AM18" s="174"/>
      <c r="AN18" s="1248"/>
      <c r="AO18" s="1249"/>
      <c r="AP18" s="1250"/>
      <c r="AQ18" s="1259" t="s">
        <v>30</v>
      </c>
      <c r="AR18" s="1259"/>
      <c r="AS18" s="1259"/>
      <c r="AT18" s="1259"/>
      <c r="AU18" s="1259"/>
      <c r="AV18" s="1259"/>
      <c r="AW18" s="1259"/>
      <c r="AX18" s="1259"/>
      <c r="AY18" s="1259"/>
      <c r="AZ18" s="1259"/>
      <c r="BA18" s="1090" t="s">
        <v>43</v>
      </c>
      <c r="BB18" s="1090"/>
      <c r="BC18" s="1090"/>
      <c r="BD18" s="1090">
        <f>不動産!J62</f>
        <v>0</v>
      </c>
      <c r="BE18" s="1090"/>
      <c r="BF18" s="1090"/>
      <c r="BG18" s="1090"/>
      <c r="BH18" s="1090"/>
      <c r="BI18" s="1090"/>
      <c r="BJ18" s="1090"/>
      <c r="BK18" s="1090"/>
      <c r="BL18" s="1090"/>
      <c r="BM18" s="1090"/>
      <c r="BN18" s="1090"/>
      <c r="BO18" s="1090"/>
      <c r="BP18" s="1242"/>
    </row>
    <row r="19" spans="1:68" ht="9.6" customHeight="1" x14ac:dyDescent="0.4">
      <c r="A19" s="174"/>
      <c r="B19" s="1345"/>
      <c r="C19" s="1346"/>
      <c r="D19" s="1346"/>
      <c r="E19" s="1346"/>
      <c r="F19" s="1346"/>
      <c r="G19" s="1347"/>
      <c r="H19" s="1092" t="s">
        <v>10</v>
      </c>
      <c r="I19" s="1092"/>
      <c r="J19" s="1092"/>
      <c r="K19" s="1092"/>
      <c r="L19" s="1092"/>
      <c r="M19" s="1092"/>
      <c r="N19" s="1092"/>
      <c r="O19" s="1092"/>
      <c r="P19" s="1092"/>
      <c r="Q19" s="1092"/>
      <c r="R19" s="1092"/>
      <c r="S19" s="1092"/>
      <c r="T19" s="1092"/>
      <c r="U19" s="1092"/>
      <c r="V19" s="1092"/>
      <c r="W19" s="1090">
        <f>'3.控除'!Y12</f>
        <v>0</v>
      </c>
      <c r="X19" s="1090"/>
      <c r="Y19" s="1090"/>
      <c r="Z19" s="1090"/>
      <c r="AA19" s="1090"/>
      <c r="AB19" s="1090"/>
      <c r="AC19" s="1090"/>
      <c r="AD19" s="1090"/>
      <c r="AE19" s="1090"/>
      <c r="AF19" s="1090"/>
      <c r="AG19" s="1090"/>
      <c r="AH19" s="1090"/>
      <c r="AI19" s="1090"/>
      <c r="AJ19" s="1090"/>
      <c r="AK19" s="1090"/>
      <c r="AL19" s="174"/>
      <c r="AM19" s="174"/>
      <c r="AN19" s="1248"/>
      <c r="AO19" s="1249"/>
      <c r="AP19" s="1250"/>
      <c r="AQ19" s="1259"/>
      <c r="AR19" s="1259"/>
      <c r="AS19" s="1259"/>
      <c r="AT19" s="1259"/>
      <c r="AU19" s="1259"/>
      <c r="AV19" s="1259"/>
      <c r="AW19" s="1259"/>
      <c r="AX19" s="1259"/>
      <c r="AY19" s="1259"/>
      <c r="AZ19" s="1259"/>
      <c r="BA19" s="1090"/>
      <c r="BB19" s="1090"/>
      <c r="BC19" s="1090"/>
      <c r="BD19" s="1090"/>
      <c r="BE19" s="1090"/>
      <c r="BF19" s="1090"/>
      <c r="BG19" s="1090"/>
      <c r="BH19" s="1090"/>
      <c r="BI19" s="1090"/>
      <c r="BJ19" s="1090"/>
      <c r="BK19" s="1090"/>
      <c r="BL19" s="1090"/>
      <c r="BM19" s="1090"/>
      <c r="BN19" s="1090"/>
      <c r="BO19" s="1090"/>
      <c r="BP19" s="1242"/>
    </row>
    <row r="20" spans="1:68" ht="9.6" customHeight="1" x14ac:dyDescent="0.4">
      <c r="A20" s="174"/>
      <c r="B20" s="1345"/>
      <c r="C20" s="1346"/>
      <c r="D20" s="1346"/>
      <c r="E20" s="1346"/>
      <c r="F20" s="1346"/>
      <c r="G20" s="1347"/>
      <c r="H20" s="1092"/>
      <c r="I20" s="1092"/>
      <c r="J20" s="1092"/>
      <c r="K20" s="1092"/>
      <c r="L20" s="1092"/>
      <c r="M20" s="1092"/>
      <c r="N20" s="1092"/>
      <c r="O20" s="1092"/>
      <c r="P20" s="1092"/>
      <c r="Q20" s="1092"/>
      <c r="R20" s="1092"/>
      <c r="S20" s="1092"/>
      <c r="T20" s="1092"/>
      <c r="U20" s="1092"/>
      <c r="V20" s="1092"/>
      <c r="W20" s="1090"/>
      <c r="X20" s="1090"/>
      <c r="Y20" s="1090"/>
      <c r="Z20" s="1090"/>
      <c r="AA20" s="1090"/>
      <c r="AB20" s="1090"/>
      <c r="AC20" s="1090"/>
      <c r="AD20" s="1090"/>
      <c r="AE20" s="1090"/>
      <c r="AF20" s="1090"/>
      <c r="AG20" s="1090"/>
      <c r="AH20" s="1090"/>
      <c r="AI20" s="1090"/>
      <c r="AJ20" s="1090"/>
      <c r="AK20" s="1090"/>
      <c r="AL20" s="174"/>
      <c r="AM20" s="174"/>
      <c r="AN20" s="1248"/>
      <c r="AO20" s="1249"/>
      <c r="AP20" s="1250"/>
      <c r="AQ20" s="1259" t="s">
        <v>31</v>
      </c>
      <c r="AR20" s="1259"/>
      <c r="AS20" s="1259"/>
      <c r="AT20" s="1259"/>
      <c r="AU20" s="1259"/>
      <c r="AV20" s="1259"/>
      <c r="AW20" s="1259"/>
      <c r="AX20" s="1259"/>
      <c r="AY20" s="1259"/>
      <c r="AZ20" s="1259"/>
      <c r="BA20" s="1090" t="s">
        <v>44</v>
      </c>
      <c r="BB20" s="1090"/>
      <c r="BC20" s="1090"/>
      <c r="BD20" s="1090">
        <f>'2.収入'!AF4</f>
        <v>0</v>
      </c>
      <c r="BE20" s="1090"/>
      <c r="BF20" s="1090"/>
      <c r="BG20" s="1090"/>
      <c r="BH20" s="1090"/>
      <c r="BI20" s="1090"/>
      <c r="BJ20" s="1090"/>
      <c r="BK20" s="1090"/>
      <c r="BL20" s="1090"/>
      <c r="BM20" s="1090"/>
      <c r="BN20" s="1090"/>
      <c r="BO20" s="1090"/>
      <c r="BP20" s="1242"/>
    </row>
    <row r="21" spans="1:68" ht="9.6" customHeight="1" x14ac:dyDescent="0.4">
      <c r="A21" s="174"/>
      <c r="B21" s="1342" t="s">
        <v>701</v>
      </c>
      <c r="C21" s="1343"/>
      <c r="D21" s="1343"/>
      <c r="E21" s="1343"/>
      <c r="F21" s="1343"/>
      <c r="G21" s="1344"/>
      <c r="H21" s="1093" t="s">
        <v>13</v>
      </c>
      <c r="I21" s="1093"/>
      <c r="J21" s="1093"/>
      <c r="K21" s="1093"/>
      <c r="L21" s="1093"/>
      <c r="M21" s="1093"/>
      <c r="N21" s="1093"/>
      <c r="O21" s="1093"/>
      <c r="P21" s="1093"/>
      <c r="Q21" s="1093"/>
      <c r="R21" s="1093"/>
      <c r="S21" s="1093"/>
      <c r="T21" s="1093"/>
      <c r="U21" s="1093"/>
      <c r="V21" s="1093"/>
      <c r="W21" s="1093" t="s">
        <v>14</v>
      </c>
      <c r="X21" s="1093"/>
      <c r="Y21" s="1093"/>
      <c r="Z21" s="1093"/>
      <c r="AA21" s="1093"/>
      <c r="AB21" s="1093"/>
      <c r="AC21" s="1093"/>
      <c r="AD21" s="1093"/>
      <c r="AE21" s="1093"/>
      <c r="AF21" s="1093"/>
      <c r="AG21" s="1093"/>
      <c r="AH21" s="1093"/>
      <c r="AI21" s="1093"/>
      <c r="AJ21" s="1093"/>
      <c r="AK21" s="1093"/>
      <c r="AL21" s="174"/>
      <c r="AM21" s="174"/>
      <c r="AN21" s="1248"/>
      <c r="AO21" s="1249"/>
      <c r="AP21" s="1250"/>
      <c r="AQ21" s="1259"/>
      <c r="AR21" s="1259"/>
      <c r="AS21" s="1259"/>
      <c r="AT21" s="1259"/>
      <c r="AU21" s="1259"/>
      <c r="AV21" s="1259"/>
      <c r="AW21" s="1259"/>
      <c r="AX21" s="1259"/>
      <c r="AY21" s="1259"/>
      <c r="AZ21" s="1259"/>
      <c r="BA21" s="1090"/>
      <c r="BB21" s="1090"/>
      <c r="BC21" s="1090"/>
      <c r="BD21" s="1090"/>
      <c r="BE21" s="1090"/>
      <c r="BF21" s="1090"/>
      <c r="BG21" s="1090"/>
      <c r="BH21" s="1090"/>
      <c r="BI21" s="1090"/>
      <c r="BJ21" s="1090"/>
      <c r="BK21" s="1090"/>
      <c r="BL21" s="1090"/>
      <c r="BM21" s="1090"/>
      <c r="BN21" s="1090"/>
      <c r="BO21" s="1090"/>
      <c r="BP21" s="1242"/>
    </row>
    <row r="22" spans="1:68" ht="9.6" customHeight="1" x14ac:dyDescent="0.4">
      <c r="A22" s="174"/>
      <c r="B22" s="1345"/>
      <c r="C22" s="1346"/>
      <c r="D22" s="1346"/>
      <c r="E22" s="1346"/>
      <c r="F22" s="1346"/>
      <c r="G22" s="1347"/>
      <c r="H22" s="1090">
        <f>'3.控除'!G22</f>
        <v>0</v>
      </c>
      <c r="I22" s="1090"/>
      <c r="J22" s="1090"/>
      <c r="K22" s="1090"/>
      <c r="L22" s="1090"/>
      <c r="M22" s="1090"/>
      <c r="N22" s="1090"/>
      <c r="O22" s="1090"/>
      <c r="P22" s="1090"/>
      <c r="Q22" s="1090"/>
      <c r="R22" s="1090"/>
      <c r="S22" s="1090"/>
      <c r="T22" s="1090"/>
      <c r="U22" s="1090"/>
      <c r="V22" s="1090"/>
      <c r="W22" s="1090">
        <f>'3.控除'!P22</f>
        <v>0</v>
      </c>
      <c r="X22" s="1090"/>
      <c r="Y22" s="1090"/>
      <c r="Z22" s="1090"/>
      <c r="AA22" s="1090"/>
      <c r="AB22" s="1090"/>
      <c r="AC22" s="1090"/>
      <c r="AD22" s="1090"/>
      <c r="AE22" s="1090"/>
      <c r="AF22" s="1090"/>
      <c r="AG22" s="1090"/>
      <c r="AH22" s="1090"/>
      <c r="AI22" s="1090"/>
      <c r="AJ22" s="1090"/>
      <c r="AK22" s="1090"/>
      <c r="AL22" s="174"/>
      <c r="AM22" s="174"/>
      <c r="AN22" s="1248"/>
      <c r="AO22" s="1249"/>
      <c r="AP22" s="1250"/>
      <c r="AQ22" s="1259" t="s">
        <v>32</v>
      </c>
      <c r="AR22" s="1259"/>
      <c r="AS22" s="1259"/>
      <c r="AT22" s="1259"/>
      <c r="AU22" s="1259"/>
      <c r="AV22" s="1259"/>
      <c r="AW22" s="1259"/>
      <c r="AX22" s="1259"/>
      <c r="AY22" s="1259"/>
      <c r="AZ22" s="1259"/>
      <c r="BA22" s="1090" t="s">
        <v>45</v>
      </c>
      <c r="BB22" s="1090"/>
      <c r="BC22" s="1090"/>
      <c r="BD22" s="1090">
        <f>'2.収入'!AF7</f>
        <v>0</v>
      </c>
      <c r="BE22" s="1090"/>
      <c r="BF22" s="1090"/>
      <c r="BG22" s="1090"/>
      <c r="BH22" s="1090"/>
      <c r="BI22" s="1090"/>
      <c r="BJ22" s="1090"/>
      <c r="BK22" s="1090"/>
      <c r="BL22" s="1090"/>
      <c r="BM22" s="1090"/>
      <c r="BN22" s="1090"/>
      <c r="BO22" s="1090"/>
      <c r="BP22" s="1242"/>
    </row>
    <row r="23" spans="1:68" ht="9.6" customHeight="1" x14ac:dyDescent="0.4">
      <c r="A23" s="174"/>
      <c r="B23" s="1345"/>
      <c r="C23" s="1346"/>
      <c r="D23" s="1346"/>
      <c r="E23" s="1346"/>
      <c r="F23" s="1346"/>
      <c r="G23" s="1347"/>
      <c r="H23" s="1090"/>
      <c r="I23" s="1090"/>
      <c r="J23" s="1090"/>
      <c r="K23" s="1090"/>
      <c r="L23" s="1090"/>
      <c r="M23" s="1090"/>
      <c r="N23" s="1090"/>
      <c r="O23" s="1090"/>
      <c r="P23" s="1090"/>
      <c r="Q23" s="1090"/>
      <c r="R23" s="1090"/>
      <c r="S23" s="1090"/>
      <c r="T23" s="1090"/>
      <c r="U23" s="1090"/>
      <c r="V23" s="1090"/>
      <c r="W23" s="1090"/>
      <c r="X23" s="1090"/>
      <c r="Y23" s="1090"/>
      <c r="Z23" s="1090"/>
      <c r="AA23" s="1090"/>
      <c r="AB23" s="1090"/>
      <c r="AC23" s="1090"/>
      <c r="AD23" s="1090"/>
      <c r="AE23" s="1090"/>
      <c r="AF23" s="1090"/>
      <c r="AG23" s="1090"/>
      <c r="AH23" s="1090"/>
      <c r="AI23" s="1090"/>
      <c r="AJ23" s="1090"/>
      <c r="AK23" s="1090"/>
      <c r="AL23" s="174"/>
      <c r="AM23" s="174"/>
      <c r="AN23" s="1248"/>
      <c r="AO23" s="1249"/>
      <c r="AP23" s="1250"/>
      <c r="AQ23" s="1259"/>
      <c r="AR23" s="1259"/>
      <c r="AS23" s="1259"/>
      <c r="AT23" s="1259"/>
      <c r="AU23" s="1259"/>
      <c r="AV23" s="1259"/>
      <c r="AW23" s="1259"/>
      <c r="AX23" s="1259"/>
      <c r="AY23" s="1259"/>
      <c r="AZ23" s="1259"/>
      <c r="BA23" s="1090"/>
      <c r="BB23" s="1090"/>
      <c r="BC23" s="1090"/>
      <c r="BD23" s="1090"/>
      <c r="BE23" s="1090"/>
      <c r="BF23" s="1090"/>
      <c r="BG23" s="1090"/>
      <c r="BH23" s="1090"/>
      <c r="BI23" s="1090"/>
      <c r="BJ23" s="1090"/>
      <c r="BK23" s="1090"/>
      <c r="BL23" s="1090"/>
      <c r="BM23" s="1090"/>
      <c r="BN23" s="1090"/>
      <c r="BO23" s="1090"/>
      <c r="BP23" s="1242"/>
    </row>
    <row r="24" spans="1:68" ht="9.6" customHeight="1" x14ac:dyDescent="0.4">
      <c r="A24" s="174"/>
      <c r="B24" s="1345"/>
      <c r="C24" s="1346"/>
      <c r="D24" s="1346"/>
      <c r="E24" s="1346"/>
      <c r="F24" s="1346"/>
      <c r="G24" s="1347"/>
      <c r="H24" s="1093" t="s">
        <v>15</v>
      </c>
      <c r="I24" s="1093"/>
      <c r="J24" s="1093"/>
      <c r="K24" s="1093"/>
      <c r="L24" s="1093"/>
      <c r="M24" s="1093"/>
      <c r="N24" s="1093"/>
      <c r="O24" s="1093"/>
      <c r="P24" s="1093"/>
      <c r="Q24" s="1093"/>
      <c r="R24" s="1093"/>
      <c r="S24" s="1093"/>
      <c r="T24" s="1093"/>
      <c r="U24" s="1093"/>
      <c r="V24" s="1093"/>
      <c r="W24" s="1093" t="s">
        <v>16</v>
      </c>
      <c r="X24" s="1093"/>
      <c r="Y24" s="1093"/>
      <c r="Z24" s="1093"/>
      <c r="AA24" s="1093"/>
      <c r="AB24" s="1093"/>
      <c r="AC24" s="1093"/>
      <c r="AD24" s="1093"/>
      <c r="AE24" s="1093"/>
      <c r="AF24" s="1093"/>
      <c r="AG24" s="1093"/>
      <c r="AH24" s="1093"/>
      <c r="AI24" s="1093"/>
      <c r="AJ24" s="1093"/>
      <c r="AK24" s="1093"/>
      <c r="AL24" s="174"/>
      <c r="AM24" s="174"/>
      <c r="AN24" s="1248"/>
      <c r="AO24" s="1249"/>
      <c r="AP24" s="1250"/>
      <c r="AQ24" s="1259" t="s">
        <v>33</v>
      </c>
      <c r="AR24" s="1259"/>
      <c r="AS24" s="1259"/>
      <c r="AT24" s="1259"/>
      <c r="AU24" s="1259"/>
      <c r="AV24" s="1259"/>
      <c r="AW24" s="1259"/>
      <c r="AX24" s="1259"/>
      <c r="AY24" s="1259"/>
      <c r="AZ24" s="1259"/>
      <c r="BA24" s="1090" t="s">
        <v>46</v>
      </c>
      <c r="BB24" s="1090"/>
      <c r="BC24" s="1090"/>
      <c r="BD24" s="1090">
        <f>'2.収入'!AF10</f>
        <v>0</v>
      </c>
      <c r="BE24" s="1090"/>
      <c r="BF24" s="1090"/>
      <c r="BG24" s="1090"/>
      <c r="BH24" s="1090"/>
      <c r="BI24" s="1090"/>
      <c r="BJ24" s="1090"/>
      <c r="BK24" s="1090"/>
      <c r="BL24" s="1090"/>
      <c r="BM24" s="1090"/>
      <c r="BN24" s="1090"/>
      <c r="BO24" s="1090"/>
      <c r="BP24" s="1242"/>
    </row>
    <row r="25" spans="1:68" ht="9.6" customHeight="1" x14ac:dyDescent="0.4">
      <c r="A25" s="174"/>
      <c r="B25" s="1345"/>
      <c r="C25" s="1346"/>
      <c r="D25" s="1346"/>
      <c r="E25" s="1346"/>
      <c r="F25" s="1346"/>
      <c r="G25" s="1347"/>
      <c r="H25" s="1090">
        <f>'3.控除'!Y22</f>
        <v>0</v>
      </c>
      <c r="I25" s="1090"/>
      <c r="J25" s="1090"/>
      <c r="K25" s="1090"/>
      <c r="L25" s="1090"/>
      <c r="M25" s="1090"/>
      <c r="N25" s="1090"/>
      <c r="O25" s="1090"/>
      <c r="P25" s="1090"/>
      <c r="Q25" s="1090"/>
      <c r="R25" s="1090"/>
      <c r="S25" s="1090"/>
      <c r="T25" s="1090"/>
      <c r="U25" s="1090"/>
      <c r="V25" s="1090"/>
      <c r="W25" s="1090">
        <f>'3.控除'!G26</f>
        <v>0</v>
      </c>
      <c r="X25" s="1090"/>
      <c r="Y25" s="1090"/>
      <c r="Z25" s="1090"/>
      <c r="AA25" s="1090"/>
      <c r="AB25" s="1090"/>
      <c r="AC25" s="1090"/>
      <c r="AD25" s="1090"/>
      <c r="AE25" s="1090"/>
      <c r="AF25" s="1090"/>
      <c r="AG25" s="1090"/>
      <c r="AH25" s="1090"/>
      <c r="AI25" s="1090"/>
      <c r="AJ25" s="1090"/>
      <c r="AK25" s="1090"/>
      <c r="AL25" s="174"/>
      <c r="AM25" s="174"/>
      <c r="AN25" s="1248"/>
      <c r="AO25" s="1249"/>
      <c r="AP25" s="1250"/>
      <c r="AQ25" s="1259"/>
      <c r="AR25" s="1259"/>
      <c r="AS25" s="1259"/>
      <c r="AT25" s="1259"/>
      <c r="AU25" s="1259"/>
      <c r="AV25" s="1259"/>
      <c r="AW25" s="1259"/>
      <c r="AX25" s="1259"/>
      <c r="AY25" s="1259"/>
      <c r="AZ25" s="1259"/>
      <c r="BA25" s="1090"/>
      <c r="BB25" s="1090"/>
      <c r="BC25" s="1090"/>
      <c r="BD25" s="1090"/>
      <c r="BE25" s="1090"/>
      <c r="BF25" s="1090"/>
      <c r="BG25" s="1090"/>
      <c r="BH25" s="1090"/>
      <c r="BI25" s="1090"/>
      <c r="BJ25" s="1090"/>
      <c r="BK25" s="1090"/>
      <c r="BL25" s="1090"/>
      <c r="BM25" s="1090"/>
      <c r="BN25" s="1090"/>
      <c r="BO25" s="1090"/>
      <c r="BP25" s="1242"/>
    </row>
    <row r="26" spans="1:68" ht="9.6" customHeight="1" x14ac:dyDescent="0.4">
      <c r="A26" s="174"/>
      <c r="B26" s="1345"/>
      <c r="C26" s="1346"/>
      <c r="D26" s="1346"/>
      <c r="E26" s="1346"/>
      <c r="F26" s="1346"/>
      <c r="G26" s="1347"/>
      <c r="H26" s="1090"/>
      <c r="I26" s="1090"/>
      <c r="J26" s="1090"/>
      <c r="K26" s="1090"/>
      <c r="L26" s="1090"/>
      <c r="M26" s="1090"/>
      <c r="N26" s="1090"/>
      <c r="O26" s="1090"/>
      <c r="P26" s="1090"/>
      <c r="Q26" s="1090"/>
      <c r="R26" s="1090"/>
      <c r="S26" s="1090"/>
      <c r="T26" s="1090"/>
      <c r="U26" s="1090"/>
      <c r="V26" s="1090"/>
      <c r="W26" s="1090"/>
      <c r="X26" s="1090"/>
      <c r="Y26" s="1090"/>
      <c r="Z26" s="1090"/>
      <c r="AA26" s="1090"/>
      <c r="AB26" s="1090"/>
      <c r="AC26" s="1090"/>
      <c r="AD26" s="1090"/>
      <c r="AE26" s="1090"/>
      <c r="AF26" s="1090"/>
      <c r="AG26" s="1090"/>
      <c r="AH26" s="1090"/>
      <c r="AI26" s="1090"/>
      <c r="AJ26" s="1090"/>
      <c r="AK26" s="1090"/>
      <c r="AL26" s="174"/>
      <c r="AM26" s="174"/>
      <c r="AN26" s="1248"/>
      <c r="AO26" s="1249"/>
      <c r="AP26" s="1250"/>
      <c r="AQ26" s="1365" t="s">
        <v>34</v>
      </c>
      <c r="AR26" s="1366"/>
      <c r="AS26" s="1259" t="s">
        <v>35</v>
      </c>
      <c r="AT26" s="1259"/>
      <c r="AU26" s="1259"/>
      <c r="AV26" s="1259"/>
      <c r="AW26" s="1259"/>
      <c r="AX26" s="1259"/>
      <c r="AY26" s="1259"/>
      <c r="AZ26" s="1259"/>
      <c r="BA26" s="1090" t="s">
        <v>47</v>
      </c>
      <c r="BB26" s="1090"/>
      <c r="BC26" s="1090"/>
      <c r="BD26" s="1090">
        <f>'2.収入'!AF13</f>
        <v>0</v>
      </c>
      <c r="BE26" s="1090"/>
      <c r="BF26" s="1090"/>
      <c r="BG26" s="1090"/>
      <c r="BH26" s="1090"/>
      <c r="BI26" s="1090"/>
      <c r="BJ26" s="1090"/>
      <c r="BK26" s="1090"/>
      <c r="BL26" s="1090"/>
      <c r="BM26" s="1090"/>
      <c r="BN26" s="1090"/>
      <c r="BO26" s="1090"/>
      <c r="BP26" s="1242"/>
    </row>
    <row r="27" spans="1:68" ht="9.6" customHeight="1" x14ac:dyDescent="0.4">
      <c r="A27" s="174"/>
      <c r="B27" s="1345"/>
      <c r="C27" s="1346"/>
      <c r="D27" s="1346"/>
      <c r="E27" s="1346"/>
      <c r="F27" s="1346"/>
      <c r="G27" s="1347"/>
      <c r="H27" s="1093" t="s">
        <v>17</v>
      </c>
      <c r="I27" s="1093"/>
      <c r="J27" s="1093"/>
      <c r="K27" s="1093"/>
      <c r="L27" s="1093"/>
      <c r="M27" s="1093"/>
      <c r="N27" s="1093"/>
      <c r="O27" s="1093"/>
      <c r="P27" s="1093"/>
      <c r="Q27" s="1093"/>
      <c r="R27" s="1093"/>
      <c r="S27" s="1093"/>
      <c r="T27" s="1093"/>
      <c r="U27" s="1093"/>
      <c r="V27" s="1093"/>
      <c r="W27" s="1377"/>
      <c r="X27" s="1377"/>
      <c r="Y27" s="1377"/>
      <c r="Z27" s="1377"/>
      <c r="AA27" s="1377"/>
      <c r="AB27" s="1377"/>
      <c r="AC27" s="1377"/>
      <c r="AD27" s="1377"/>
      <c r="AE27" s="1377"/>
      <c r="AF27" s="1377"/>
      <c r="AG27" s="1377"/>
      <c r="AH27" s="1377"/>
      <c r="AI27" s="1377"/>
      <c r="AJ27" s="1377"/>
      <c r="AK27" s="1377"/>
      <c r="AL27" s="174"/>
      <c r="AM27" s="174"/>
      <c r="AN27" s="1248"/>
      <c r="AO27" s="1249"/>
      <c r="AP27" s="1250"/>
      <c r="AQ27" s="1367"/>
      <c r="AR27" s="1186"/>
      <c r="AS27" s="1259"/>
      <c r="AT27" s="1259"/>
      <c r="AU27" s="1259"/>
      <c r="AV27" s="1259"/>
      <c r="AW27" s="1259"/>
      <c r="AX27" s="1259"/>
      <c r="AY27" s="1259"/>
      <c r="AZ27" s="1259"/>
      <c r="BA27" s="1090"/>
      <c r="BB27" s="1090"/>
      <c r="BC27" s="1090"/>
      <c r="BD27" s="1090"/>
      <c r="BE27" s="1090"/>
      <c r="BF27" s="1090"/>
      <c r="BG27" s="1090"/>
      <c r="BH27" s="1090"/>
      <c r="BI27" s="1090"/>
      <c r="BJ27" s="1090"/>
      <c r="BK27" s="1090"/>
      <c r="BL27" s="1090"/>
      <c r="BM27" s="1090"/>
      <c r="BN27" s="1090"/>
      <c r="BO27" s="1090"/>
      <c r="BP27" s="1242"/>
    </row>
    <row r="28" spans="1:68" ht="9.6" customHeight="1" x14ac:dyDescent="0.4">
      <c r="A28" s="174"/>
      <c r="B28" s="1345"/>
      <c r="C28" s="1346"/>
      <c r="D28" s="1346"/>
      <c r="E28" s="1346"/>
      <c r="F28" s="1346"/>
      <c r="G28" s="1347"/>
      <c r="H28" s="1090">
        <f>'3.控除'!P26</f>
        <v>0</v>
      </c>
      <c r="I28" s="1090"/>
      <c r="J28" s="1090"/>
      <c r="K28" s="1090"/>
      <c r="L28" s="1090"/>
      <c r="M28" s="1090"/>
      <c r="N28" s="1090"/>
      <c r="O28" s="1090"/>
      <c r="P28" s="1090"/>
      <c r="Q28" s="1090"/>
      <c r="R28" s="1090"/>
      <c r="S28" s="1090"/>
      <c r="T28" s="1090"/>
      <c r="U28" s="1090"/>
      <c r="V28" s="1090"/>
      <c r="W28" s="1377"/>
      <c r="X28" s="1377"/>
      <c r="Y28" s="1377"/>
      <c r="Z28" s="1377"/>
      <c r="AA28" s="1377"/>
      <c r="AB28" s="1377"/>
      <c r="AC28" s="1377"/>
      <c r="AD28" s="1377"/>
      <c r="AE28" s="1377"/>
      <c r="AF28" s="1377"/>
      <c r="AG28" s="1377"/>
      <c r="AH28" s="1377"/>
      <c r="AI28" s="1377"/>
      <c r="AJ28" s="1377"/>
      <c r="AK28" s="1377"/>
      <c r="AL28" s="174"/>
      <c r="AM28" s="174"/>
      <c r="AN28" s="1248"/>
      <c r="AO28" s="1249"/>
      <c r="AP28" s="1250"/>
      <c r="AQ28" s="1367"/>
      <c r="AR28" s="1186"/>
      <c r="AS28" s="1259" t="s">
        <v>599</v>
      </c>
      <c r="AT28" s="1259"/>
      <c r="AU28" s="1259"/>
      <c r="AV28" s="1259"/>
      <c r="AW28" s="1259"/>
      <c r="AX28" s="1259"/>
      <c r="AY28" s="1259"/>
      <c r="AZ28" s="1259"/>
      <c r="BA28" s="1090" t="s">
        <v>600</v>
      </c>
      <c r="BB28" s="1090"/>
      <c r="BC28" s="1090"/>
      <c r="BD28" s="1090">
        <f>'2.収入'!AF16</f>
        <v>0</v>
      </c>
      <c r="BE28" s="1090"/>
      <c r="BF28" s="1090"/>
      <c r="BG28" s="1090"/>
      <c r="BH28" s="1090"/>
      <c r="BI28" s="1090"/>
      <c r="BJ28" s="1090"/>
      <c r="BK28" s="1090"/>
      <c r="BL28" s="1090"/>
      <c r="BM28" s="1090"/>
      <c r="BN28" s="1090"/>
      <c r="BO28" s="1090"/>
      <c r="BP28" s="1242"/>
    </row>
    <row r="29" spans="1:68" ht="9.6" customHeight="1" x14ac:dyDescent="0.4">
      <c r="A29" s="174"/>
      <c r="B29" s="1348"/>
      <c r="C29" s="1349"/>
      <c r="D29" s="1349"/>
      <c r="E29" s="1349"/>
      <c r="F29" s="1349"/>
      <c r="G29" s="1350"/>
      <c r="H29" s="1090"/>
      <c r="I29" s="1090"/>
      <c r="J29" s="1090"/>
      <c r="K29" s="1090"/>
      <c r="L29" s="1090"/>
      <c r="M29" s="1090"/>
      <c r="N29" s="1090"/>
      <c r="O29" s="1090"/>
      <c r="P29" s="1090"/>
      <c r="Q29" s="1090"/>
      <c r="R29" s="1090"/>
      <c r="S29" s="1090"/>
      <c r="T29" s="1090"/>
      <c r="U29" s="1090"/>
      <c r="V29" s="1090"/>
      <c r="W29" s="1377"/>
      <c r="X29" s="1377"/>
      <c r="Y29" s="1377"/>
      <c r="Z29" s="1377"/>
      <c r="AA29" s="1377"/>
      <c r="AB29" s="1377"/>
      <c r="AC29" s="1377"/>
      <c r="AD29" s="1377"/>
      <c r="AE29" s="1377"/>
      <c r="AF29" s="1377"/>
      <c r="AG29" s="1377"/>
      <c r="AH29" s="1377"/>
      <c r="AI29" s="1377"/>
      <c r="AJ29" s="1377"/>
      <c r="AK29" s="1377"/>
      <c r="AL29" s="174"/>
      <c r="AM29" s="174"/>
      <c r="AN29" s="1248"/>
      <c r="AO29" s="1249"/>
      <c r="AP29" s="1250"/>
      <c r="AQ29" s="1367"/>
      <c r="AR29" s="1186"/>
      <c r="AS29" s="1259"/>
      <c r="AT29" s="1259"/>
      <c r="AU29" s="1259"/>
      <c r="AV29" s="1259"/>
      <c r="AW29" s="1259"/>
      <c r="AX29" s="1259"/>
      <c r="AY29" s="1259"/>
      <c r="AZ29" s="1259"/>
      <c r="BA29" s="1090"/>
      <c r="BB29" s="1090"/>
      <c r="BC29" s="1090"/>
      <c r="BD29" s="1090"/>
      <c r="BE29" s="1090"/>
      <c r="BF29" s="1090"/>
      <c r="BG29" s="1090"/>
      <c r="BH29" s="1090"/>
      <c r="BI29" s="1090"/>
      <c r="BJ29" s="1090"/>
      <c r="BK29" s="1090"/>
      <c r="BL29" s="1090"/>
      <c r="BM29" s="1090"/>
      <c r="BN29" s="1090"/>
      <c r="BO29" s="1090"/>
      <c r="BP29" s="1242"/>
    </row>
    <row r="30" spans="1:68" ht="9.6" customHeight="1" x14ac:dyDescent="0.4">
      <c r="A30" s="174"/>
      <c r="B30" s="1351" t="s">
        <v>702</v>
      </c>
      <c r="C30" s="1352"/>
      <c r="D30" s="1352"/>
      <c r="E30" s="1352"/>
      <c r="F30" s="1352"/>
      <c r="G30" s="1272"/>
      <c r="H30" s="1093" t="s">
        <v>18</v>
      </c>
      <c r="I30" s="1093"/>
      <c r="J30" s="1093"/>
      <c r="K30" s="1093"/>
      <c r="L30" s="1093"/>
      <c r="M30" s="1093"/>
      <c r="N30" s="1093"/>
      <c r="O30" s="1093"/>
      <c r="P30" s="1093"/>
      <c r="Q30" s="1093"/>
      <c r="R30" s="1093"/>
      <c r="S30" s="1093"/>
      <c r="T30" s="1093"/>
      <c r="U30" s="1093"/>
      <c r="V30" s="1093"/>
      <c r="W30" s="1093" t="s">
        <v>19</v>
      </c>
      <c r="X30" s="1093"/>
      <c r="Y30" s="1093"/>
      <c r="Z30" s="1093"/>
      <c r="AA30" s="1093"/>
      <c r="AB30" s="1093"/>
      <c r="AC30" s="1093"/>
      <c r="AD30" s="1093"/>
      <c r="AE30" s="1093"/>
      <c r="AF30" s="1093"/>
      <c r="AG30" s="1093"/>
      <c r="AH30" s="1093"/>
      <c r="AI30" s="1093"/>
      <c r="AJ30" s="1093"/>
      <c r="AK30" s="1093"/>
      <c r="AL30" s="174"/>
      <c r="AM30" s="174"/>
      <c r="AN30" s="1248"/>
      <c r="AO30" s="1249"/>
      <c r="AP30" s="1250"/>
      <c r="AQ30" s="1367"/>
      <c r="AR30" s="1186"/>
      <c r="AS30" s="1259" t="s">
        <v>36</v>
      </c>
      <c r="AT30" s="1259"/>
      <c r="AU30" s="1259"/>
      <c r="AV30" s="1259"/>
      <c r="AW30" s="1259"/>
      <c r="AX30" s="1259"/>
      <c r="AY30" s="1259"/>
      <c r="AZ30" s="1259"/>
      <c r="BA30" s="1090" t="s">
        <v>601</v>
      </c>
      <c r="BB30" s="1090"/>
      <c r="BC30" s="1090"/>
      <c r="BD30" s="1090">
        <f>'2.収入'!AF19</f>
        <v>0</v>
      </c>
      <c r="BE30" s="1090"/>
      <c r="BF30" s="1090"/>
      <c r="BG30" s="1090"/>
      <c r="BH30" s="1090"/>
      <c r="BI30" s="1090"/>
      <c r="BJ30" s="1090"/>
      <c r="BK30" s="1090"/>
      <c r="BL30" s="1090"/>
      <c r="BM30" s="1090"/>
      <c r="BN30" s="1090"/>
      <c r="BO30" s="1090"/>
      <c r="BP30" s="1242"/>
    </row>
    <row r="31" spans="1:68" ht="9.6" customHeight="1" x14ac:dyDescent="0.4">
      <c r="A31" s="174"/>
      <c r="B31" s="1270"/>
      <c r="C31" s="1271"/>
      <c r="D31" s="1271"/>
      <c r="E31" s="1271"/>
      <c r="F31" s="1271"/>
      <c r="G31" s="1272"/>
      <c r="H31" s="1090">
        <f>'3.控除'!G32</f>
        <v>0</v>
      </c>
      <c r="I31" s="1090"/>
      <c r="J31" s="1090"/>
      <c r="K31" s="1090"/>
      <c r="L31" s="1090"/>
      <c r="M31" s="1090"/>
      <c r="N31" s="1090"/>
      <c r="O31" s="1090"/>
      <c r="P31" s="1090"/>
      <c r="Q31" s="1090"/>
      <c r="R31" s="1090"/>
      <c r="S31" s="1090"/>
      <c r="T31" s="1090"/>
      <c r="U31" s="1090"/>
      <c r="V31" s="1090"/>
      <c r="W31" s="1090">
        <f>'3.控除'!P32</f>
        <v>0</v>
      </c>
      <c r="X31" s="1090"/>
      <c r="Y31" s="1090"/>
      <c r="Z31" s="1090"/>
      <c r="AA31" s="1090"/>
      <c r="AB31" s="1090"/>
      <c r="AC31" s="1090"/>
      <c r="AD31" s="1090"/>
      <c r="AE31" s="1090"/>
      <c r="AF31" s="1090"/>
      <c r="AG31" s="1090"/>
      <c r="AH31" s="1090"/>
      <c r="AI31" s="1090"/>
      <c r="AJ31" s="1090"/>
      <c r="AK31" s="1090"/>
      <c r="AL31" s="174"/>
      <c r="AM31" s="174"/>
      <c r="AN31" s="1248"/>
      <c r="AO31" s="1249"/>
      <c r="AP31" s="1250"/>
      <c r="AQ31" s="1367"/>
      <c r="AR31" s="1186"/>
      <c r="AS31" s="1259"/>
      <c r="AT31" s="1259"/>
      <c r="AU31" s="1259"/>
      <c r="AV31" s="1259"/>
      <c r="AW31" s="1259"/>
      <c r="AX31" s="1259"/>
      <c r="AY31" s="1259"/>
      <c r="AZ31" s="1259"/>
      <c r="BA31" s="1090"/>
      <c r="BB31" s="1090"/>
      <c r="BC31" s="1090"/>
      <c r="BD31" s="1090"/>
      <c r="BE31" s="1090"/>
      <c r="BF31" s="1090"/>
      <c r="BG31" s="1090"/>
      <c r="BH31" s="1090"/>
      <c r="BI31" s="1090"/>
      <c r="BJ31" s="1090"/>
      <c r="BK31" s="1090"/>
      <c r="BL31" s="1090"/>
      <c r="BM31" s="1090"/>
      <c r="BN31" s="1090"/>
      <c r="BO31" s="1090"/>
      <c r="BP31" s="1242"/>
    </row>
    <row r="32" spans="1:68" ht="9.6" customHeight="1" x14ac:dyDescent="0.4">
      <c r="A32" s="174"/>
      <c r="B32" s="1270"/>
      <c r="C32" s="1271"/>
      <c r="D32" s="1271"/>
      <c r="E32" s="1271"/>
      <c r="F32" s="1271"/>
      <c r="G32" s="1272"/>
      <c r="H32" s="1090"/>
      <c r="I32" s="1090"/>
      <c r="J32" s="1090"/>
      <c r="K32" s="1090"/>
      <c r="L32" s="1090"/>
      <c r="M32" s="1090"/>
      <c r="N32" s="1090"/>
      <c r="O32" s="1090"/>
      <c r="P32" s="1090"/>
      <c r="Q32" s="1090"/>
      <c r="R32" s="1090"/>
      <c r="S32" s="1090"/>
      <c r="T32" s="1090"/>
      <c r="U32" s="1090"/>
      <c r="V32" s="1090"/>
      <c r="W32" s="1090"/>
      <c r="X32" s="1090"/>
      <c r="Y32" s="1090"/>
      <c r="Z32" s="1090"/>
      <c r="AA32" s="1090"/>
      <c r="AB32" s="1090"/>
      <c r="AC32" s="1090"/>
      <c r="AD32" s="1090"/>
      <c r="AE32" s="1090"/>
      <c r="AF32" s="1090"/>
      <c r="AG32" s="1090"/>
      <c r="AH32" s="1090"/>
      <c r="AI32" s="1090"/>
      <c r="AJ32" s="1090"/>
      <c r="AK32" s="1090"/>
      <c r="AL32" s="174"/>
      <c r="AM32" s="174"/>
      <c r="AN32" s="1248"/>
      <c r="AO32" s="1249"/>
      <c r="AP32" s="1250"/>
      <c r="AQ32" s="1359" t="s">
        <v>37</v>
      </c>
      <c r="AR32" s="1360"/>
      <c r="AS32" s="1259" t="s">
        <v>38</v>
      </c>
      <c r="AT32" s="1259"/>
      <c r="AU32" s="1259"/>
      <c r="AV32" s="1259"/>
      <c r="AW32" s="1259"/>
      <c r="AX32" s="1259"/>
      <c r="AY32" s="1259"/>
      <c r="AZ32" s="1259"/>
      <c r="BA32" s="1090" t="s">
        <v>48</v>
      </c>
      <c r="BB32" s="1090"/>
      <c r="BC32" s="1090"/>
      <c r="BD32" s="1090">
        <f>'2.収入'!AF22</f>
        <v>0</v>
      </c>
      <c r="BE32" s="1090"/>
      <c r="BF32" s="1090"/>
      <c r="BG32" s="1090"/>
      <c r="BH32" s="1090"/>
      <c r="BI32" s="1090"/>
      <c r="BJ32" s="1090"/>
      <c r="BK32" s="1090"/>
      <c r="BL32" s="1090"/>
      <c r="BM32" s="1090"/>
      <c r="BN32" s="1090"/>
      <c r="BO32" s="1090"/>
      <c r="BP32" s="1242"/>
    </row>
    <row r="33" spans="1:68" ht="9.6" customHeight="1" x14ac:dyDescent="0.4">
      <c r="A33" s="174"/>
      <c r="B33" s="1266" t="s">
        <v>703</v>
      </c>
      <c r="C33" s="1267"/>
      <c r="D33" s="1267"/>
      <c r="E33" s="1267"/>
      <c r="F33" s="1267"/>
      <c r="G33" s="1269"/>
      <c r="H33" s="178" t="s">
        <v>271</v>
      </c>
      <c r="I33" s="174"/>
      <c r="J33" s="178" t="str">
        <f>IF(計算用シート!C55&gt;0,"☑","□")</f>
        <v>□</v>
      </c>
      <c r="K33" s="174"/>
      <c r="L33" s="1384" t="s">
        <v>666</v>
      </c>
      <c r="M33" s="1384"/>
      <c r="N33" s="1384"/>
      <c r="O33" s="1384"/>
      <c r="P33" s="1385"/>
      <c r="Q33" s="1104" t="s">
        <v>669</v>
      </c>
      <c r="R33" s="1105"/>
      <c r="S33" s="1105"/>
      <c r="T33" s="1105"/>
      <c r="U33" s="1105"/>
      <c r="V33" s="1106"/>
      <c r="W33" s="179"/>
      <c r="X33" s="178" t="s">
        <v>283</v>
      </c>
      <c r="Y33" s="178"/>
      <c r="Z33" s="178" t="str">
        <f>IF(計算用シート!D67=260000,"☑","□")</f>
        <v>□</v>
      </c>
      <c r="AA33" s="178"/>
      <c r="AB33" s="178" t="s">
        <v>488</v>
      </c>
      <c r="AC33" s="178"/>
      <c r="AD33" s="178"/>
      <c r="AE33" s="178"/>
      <c r="AF33" s="178"/>
      <c r="AG33" s="178"/>
      <c r="AH33" s="178"/>
      <c r="AI33" s="178"/>
      <c r="AJ33" s="178"/>
      <c r="AK33" s="180"/>
      <c r="AL33" s="174"/>
      <c r="AM33" s="174"/>
      <c r="AN33" s="1248"/>
      <c r="AO33" s="1249"/>
      <c r="AP33" s="1250"/>
      <c r="AQ33" s="1361"/>
      <c r="AR33" s="1362"/>
      <c r="AS33" s="1259"/>
      <c r="AT33" s="1259"/>
      <c r="AU33" s="1259"/>
      <c r="AV33" s="1259"/>
      <c r="AW33" s="1259"/>
      <c r="AX33" s="1259"/>
      <c r="AY33" s="1259"/>
      <c r="AZ33" s="1259"/>
      <c r="BA33" s="1090"/>
      <c r="BB33" s="1090"/>
      <c r="BC33" s="1090"/>
      <c r="BD33" s="1090"/>
      <c r="BE33" s="1090"/>
      <c r="BF33" s="1090"/>
      <c r="BG33" s="1090"/>
      <c r="BH33" s="1090"/>
      <c r="BI33" s="1090"/>
      <c r="BJ33" s="1090"/>
      <c r="BK33" s="1090"/>
      <c r="BL33" s="1090"/>
      <c r="BM33" s="1090"/>
      <c r="BN33" s="1090"/>
      <c r="BO33" s="1090"/>
      <c r="BP33" s="1242"/>
    </row>
    <row r="34" spans="1:68" ht="9.6" customHeight="1" x14ac:dyDescent="0.4">
      <c r="A34" s="174"/>
      <c r="B34" s="1270"/>
      <c r="C34" s="1271"/>
      <c r="D34" s="1271"/>
      <c r="E34" s="1271"/>
      <c r="F34" s="1271"/>
      <c r="G34" s="1272"/>
      <c r="H34" s="1094" t="str">
        <f>計算用シート!D55</f>
        <v/>
      </c>
      <c r="I34" s="1095"/>
      <c r="J34" s="1095"/>
      <c r="K34" s="1095"/>
      <c r="L34" s="1095"/>
      <c r="M34" s="1095"/>
      <c r="N34" s="1095"/>
      <c r="O34" s="1095"/>
      <c r="P34" s="1096"/>
      <c r="Q34" s="181" t="str">
        <f>IF(計算用シート!E55&gt;0,"☑","□")</f>
        <v>□</v>
      </c>
      <c r="R34" s="1378" t="s">
        <v>667</v>
      </c>
      <c r="S34" s="1378"/>
      <c r="T34" s="1378"/>
      <c r="U34" s="1378"/>
      <c r="V34" s="1379"/>
      <c r="W34" s="182" t="s">
        <v>20</v>
      </c>
      <c r="X34" s="183"/>
      <c r="Y34" s="183"/>
      <c r="Z34" s="184"/>
      <c r="AA34" s="184"/>
      <c r="AB34" s="1140" t="str">
        <f>IF('3.控除'!AR11&lt;&gt;"",'3.控除'!AR11,"")</f>
        <v/>
      </c>
      <c r="AC34" s="1140"/>
      <c r="AD34" s="1140"/>
      <c r="AE34" s="1140"/>
      <c r="AF34" s="1140"/>
      <c r="AG34" s="1140"/>
      <c r="AH34" s="1140"/>
      <c r="AI34" s="1140"/>
      <c r="AJ34" s="1140"/>
      <c r="AK34" s="1141"/>
      <c r="AL34" s="174"/>
      <c r="AM34" s="174"/>
      <c r="AN34" s="1248"/>
      <c r="AO34" s="1249"/>
      <c r="AP34" s="1250"/>
      <c r="AQ34" s="1361"/>
      <c r="AR34" s="1362"/>
      <c r="AS34" s="1259" t="s">
        <v>39</v>
      </c>
      <c r="AT34" s="1259"/>
      <c r="AU34" s="1259"/>
      <c r="AV34" s="1259"/>
      <c r="AW34" s="1259"/>
      <c r="AX34" s="1259"/>
      <c r="AY34" s="1259"/>
      <c r="AZ34" s="1259"/>
      <c r="BA34" s="1090" t="s">
        <v>602</v>
      </c>
      <c r="BB34" s="1090"/>
      <c r="BC34" s="1090"/>
      <c r="BD34" s="1090">
        <f>'2.収入'!AF25</f>
        <v>0</v>
      </c>
      <c r="BE34" s="1090"/>
      <c r="BF34" s="1090"/>
      <c r="BG34" s="1090"/>
      <c r="BH34" s="1090"/>
      <c r="BI34" s="1090"/>
      <c r="BJ34" s="1090"/>
      <c r="BK34" s="1090"/>
      <c r="BL34" s="1090"/>
      <c r="BM34" s="1090"/>
      <c r="BN34" s="1090"/>
      <c r="BO34" s="1090"/>
      <c r="BP34" s="1242"/>
    </row>
    <row r="35" spans="1:68" ht="9.6" customHeight="1" x14ac:dyDescent="0.4">
      <c r="A35" s="174"/>
      <c r="B35" s="1273"/>
      <c r="C35" s="1274"/>
      <c r="D35" s="1274"/>
      <c r="E35" s="1274"/>
      <c r="F35" s="1274"/>
      <c r="G35" s="1275"/>
      <c r="H35" s="1097"/>
      <c r="I35" s="1098"/>
      <c r="J35" s="1098"/>
      <c r="K35" s="1098"/>
      <c r="L35" s="1098"/>
      <c r="M35" s="1098"/>
      <c r="N35" s="1098"/>
      <c r="O35" s="1098"/>
      <c r="P35" s="1099"/>
      <c r="Q35" s="1110" t="s">
        <v>668</v>
      </c>
      <c r="R35" s="1111"/>
      <c r="S35" s="1111"/>
      <c r="T35" s="1111"/>
      <c r="U35" s="1111"/>
      <c r="V35" s="1112"/>
      <c r="W35" s="185"/>
      <c r="X35" s="186"/>
      <c r="Y35" s="186"/>
      <c r="Z35" s="186"/>
      <c r="AA35" s="186"/>
      <c r="AB35" s="1143"/>
      <c r="AC35" s="1143"/>
      <c r="AD35" s="1143"/>
      <c r="AE35" s="1143"/>
      <c r="AF35" s="1143"/>
      <c r="AG35" s="1143"/>
      <c r="AH35" s="1143"/>
      <c r="AI35" s="1143"/>
      <c r="AJ35" s="1143"/>
      <c r="AK35" s="1144"/>
      <c r="AL35" s="174"/>
      <c r="AM35" s="174"/>
      <c r="AN35" s="1248"/>
      <c r="AO35" s="1249"/>
      <c r="AP35" s="1250"/>
      <c r="AQ35" s="1363"/>
      <c r="AR35" s="1364"/>
      <c r="AS35" s="1259"/>
      <c r="AT35" s="1259"/>
      <c r="AU35" s="1259"/>
      <c r="AV35" s="1259"/>
      <c r="AW35" s="1259"/>
      <c r="AX35" s="1259"/>
      <c r="AY35" s="1259"/>
      <c r="AZ35" s="1259"/>
      <c r="BA35" s="1090"/>
      <c r="BB35" s="1090"/>
      <c r="BC35" s="1090"/>
      <c r="BD35" s="1090"/>
      <c r="BE35" s="1090"/>
      <c r="BF35" s="1090"/>
      <c r="BG35" s="1090"/>
      <c r="BH35" s="1090"/>
      <c r="BI35" s="1090"/>
      <c r="BJ35" s="1090"/>
      <c r="BK35" s="1090"/>
      <c r="BL35" s="1090"/>
      <c r="BM35" s="1090"/>
      <c r="BN35" s="1090"/>
      <c r="BO35" s="1090"/>
      <c r="BP35" s="1242"/>
    </row>
    <row r="36" spans="1:68" ht="9.6" customHeight="1" x14ac:dyDescent="0.4">
      <c r="A36" s="174"/>
      <c r="B36" s="1266" t="s">
        <v>704</v>
      </c>
      <c r="C36" s="1267"/>
      <c r="D36" s="1267"/>
      <c r="E36" s="1267"/>
      <c r="F36" s="1268"/>
      <c r="G36" s="1269"/>
      <c r="H36" s="1130" t="s">
        <v>21</v>
      </c>
      <c r="I36" s="1131"/>
      <c r="J36" s="1131"/>
      <c r="K36" s="1132"/>
      <c r="L36" s="1218" t="str">
        <f>IF(計算用シート!N71&gt;0,計算用シート!K71,"")</f>
        <v/>
      </c>
      <c r="M36" s="1218"/>
      <c r="N36" s="1218"/>
      <c r="O36" s="1218"/>
      <c r="P36" s="1218"/>
      <c r="Q36" s="1218"/>
      <c r="R36" s="1218"/>
      <c r="S36" s="1218"/>
      <c r="T36" s="1218"/>
      <c r="U36" s="1218"/>
      <c r="V36" s="1218"/>
      <c r="W36" s="1130" t="s">
        <v>23</v>
      </c>
      <c r="X36" s="1131"/>
      <c r="Y36" s="1131"/>
      <c r="Z36" s="1131"/>
      <c r="AA36" s="1131"/>
      <c r="AB36" s="1132"/>
      <c r="AC36" s="1131" t="str">
        <f>IF(計算用シート!N71&gt;0,計算用シート!M71,"")</f>
        <v/>
      </c>
      <c r="AD36" s="1131"/>
      <c r="AE36" s="1131"/>
      <c r="AF36" s="1131"/>
      <c r="AG36" s="1131"/>
      <c r="AH36" s="1131"/>
      <c r="AI36" s="1131"/>
      <c r="AJ36" s="1131"/>
      <c r="AK36" s="1132"/>
      <c r="AL36" s="174"/>
      <c r="AM36" s="174"/>
      <c r="AN36" s="1184"/>
      <c r="AO36" s="1185"/>
      <c r="AP36" s="1186"/>
      <c r="AQ36" s="1353" t="s">
        <v>40</v>
      </c>
      <c r="AR36" s="1354"/>
      <c r="AS36" s="1354"/>
      <c r="AT36" s="1354"/>
      <c r="AU36" s="1354"/>
      <c r="AV36" s="1354"/>
      <c r="AW36" s="1354"/>
      <c r="AX36" s="1354"/>
      <c r="AY36" s="1354"/>
      <c r="AZ36" s="1355"/>
      <c r="BA36" s="1090" t="s">
        <v>603</v>
      </c>
      <c r="BB36" s="1090"/>
      <c r="BC36" s="1090"/>
      <c r="BD36" s="1090">
        <f>'2.収入'!AF28</f>
        <v>0</v>
      </c>
      <c r="BE36" s="1090"/>
      <c r="BF36" s="1090"/>
      <c r="BG36" s="1090"/>
      <c r="BH36" s="1090"/>
      <c r="BI36" s="1090"/>
      <c r="BJ36" s="1090"/>
      <c r="BK36" s="1090"/>
      <c r="BL36" s="1090"/>
      <c r="BM36" s="1090"/>
      <c r="BN36" s="1090"/>
      <c r="BO36" s="1090"/>
      <c r="BP36" s="1242"/>
    </row>
    <row r="37" spans="1:68" ht="9.6" customHeight="1" thickBot="1" x14ac:dyDescent="0.45">
      <c r="A37" s="174"/>
      <c r="B37" s="1270"/>
      <c r="C37" s="1271"/>
      <c r="D37" s="1271"/>
      <c r="E37" s="1271"/>
      <c r="F37" s="1271"/>
      <c r="G37" s="1272"/>
      <c r="H37" s="1311" t="s">
        <v>22</v>
      </c>
      <c r="I37" s="1312"/>
      <c r="J37" s="1312"/>
      <c r="K37" s="1312"/>
      <c r="L37" s="1130" t="str">
        <f>IF(計算用シート!N71&gt;0,計算用シート!L71,"")</f>
        <v/>
      </c>
      <c r="M37" s="1131"/>
      <c r="N37" s="1131"/>
      <c r="O37" s="1131"/>
      <c r="P37" s="1131"/>
      <c r="Q37" s="1131"/>
      <c r="R37" s="1131"/>
      <c r="S37" s="1131"/>
      <c r="T37" s="1131"/>
      <c r="U37" s="1131"/>
      <c r="V37" s="1131"/>
      <c r="W37" s="1131"/>
      <c r="X37" s="1131"/>
      <c r="Y37" s="1131"/>
      <c r="Z37" s="1131"/>
      <c r="AA37" s="1131"/>
      <c r="AB37" s="1132"/>
      <c r="AC37" s="1380"/>
      <c r="AD37" s="1380"/>
      <c r="AE37" s="1380"/>
      <c r="AF37" s="1380"/>
      <c r="AG37" s="1380"/>
      <c r="AH37" s="1380"/>
      <c r="AI37" s="1380"/>
      <c r="AJ37" s="1380"/>
      <c r="AK37" s="1381"/>
      <c r="AL37" s="174"/>
      <c r="AM37" s="174"/>
      <c r="AN37" s="1187"/>
      <c r="AO37" s="1188"/>
      <c r="AP37" s="1189"/>
      <c r="AQ37" s="1356"/>
      <c r="AR37" s="1357"/>
      <c r="AS37" s="1357"/>
      <c r="AT37" s="1357"/>
      <c r="AU37" s="1357"/>
      <c r="AV37" s="1357"/>
      <c r="AW37" s="1357"/>
      <c r="AX37" s="1357"/>
      <c r="AY37" s="1357"/>
      <c r="AZ37" s="1358"/>
      <c r="BA37" s="1090"/>
      <c r="BB37" s="1090"/>
      <c r="BC37" s="1090"/>
      <c r="BD37" s="1245"/>
      <c r="BE37" s="1245"/>
      <c r="BF37" s="1245"/>
      <c r="BG37" s="1245"/>
      <c r="BH37" s="1245"/>
      <c r="BI37" s="1245"/>
      <c r="BJ37" s="1245"/>
      <c r="BK37" s="1245"/>
      <c r="BL37" s="1245"/>
      <c r="BM37" s="1245"/>
      <c r="BN37" s="1245"/>
      <c r="BO37" s="1245"/>
      <c r="BP37" s="1246"/>
    </row>
    <row r="38" spans="1:68" ht="9.6" customHeight="1" x14ac:dyDescent="0.4">
      <c r="A38" s="174"/>
      <c r="B38" s="1270"/>
      <c r="C38" s="1271"/>
      <c r="D38" s="1271"/>
      <c r="E38" s="1271"/>
      <c r="F38" s="1271"/>
      <c r="G38" s="1272"/>
      <c r="H38" s="1093" t="s">
        <v>21</v>
      </c>
      <c r="I38" s="1093"/>
      <c r="J38" s="1093"/>
      <c r="K38" s="1093"/>
      <c r="L38" s="1218" t="str">
        <f>IF(計算用シート!N72&gt;0,計算用シート!K72,"")</f>
        <v/>
      </c>
      <c r="M38" s="1218"/>
      <c r="N38" s="1218"/>
      <c r="O38" s="1218"/>
      <c r="P38" s="1218"/>
      <c r="Q38" s="1218"/>
      <c r="R38" s="1218"/>
      <c r="S38" s="1218"/>
      <c r="T38" s="1218"/>
      <c r="U38" s="1218"/>
      <c r="V38" s="1218"/>
      <c r="W38" s="1104" t="s">
        <v>23</v>
      </c>
      <c r="X38" s="1105"/>
      <c r="Y38" s="1105"/>
      <c r="Z38" s="1105"/>
      <c r="AA38" s="1105"/>
      <c r="AB38" s="1106"/>
      <c r="AC38" s="1131" t="str">
        <f>IF(計算用シート!N72&gt;0,計算用シート!M72,"")</f>
        <v/>
      </c>
      <c r="AD38" s="1131"/>
      <c r="AE38" s="1131"/>
      <c r="AF38" s="1131"/>
      <c r="AG38" s="1131"/>
      <c r="AH38" s="1131"/>
      <c r="AI38" s="1131"/>
      <c r="AJ38" s="1131"/>
      <c r="AK38" s="1132"/>
      <c r="AL38" s="174"/>
      <c r="AM38" s="174"/>
      <c r="AN38" s="1276"/>
      <c r="AO38" s="1277"/>
      <c r="AP38" s="1278"/>
      <c r="AQ38" s="1263" t="s">
        <v>28</v>
      </c>
      <c r="AR38" s="1263"/>
      <c r="AS38" s="1265" t="s">
        <v>27</v>
      </c>
      <c r="AT38" s="1265"/>
      <c r="AU38" s="1265"/>
      <c r="AV38" s="1265"/>
      <c r="AW38" s="1265"/>
      <c r="AX38" s="1265"/>
      <c r="AY38" s="1265"/>
      <c r="AZ38" s="1265"/>
      <c r="BA38" s="1257" t="s">
        <v>49</v>
      </c>
      <c r="BB38" s="1257"/>
      <c r="BC38" s="1257"/>
      <c r="BD38" s="1257">
        <f>営業等!AQ67</f>
        <v>0</v>
      </c>
      <c r="BE38" s="1257"/>
      <c r="BF38" s="1257"/>
      <c r="BG38" s="1257"/>
      <c r="BH38" s="1257"/>
      <c r="BI38" s="1257"/>
      <c r="BJ38" s="1257"/>
      <c r="BK38" s="1257"/>
      <c r="BL38" s="1257"/>
      <c r="BM38" s="1257"/>
      <c r="BN38" s="1257"/>
      <c r="BO38" s="1257"/>
      <c r="BP38" s="1258"/>
    </row>
    <row r="39" spans="1:68" ht="9.6" customHeight="1" x14ac:dyDescent="0.4">
      <c r="A39" s="174"/>
      <c r="B39" s="1273"/>
      <c r="C39" s="1274"/>
      <c r="D39" s="1274"/>
      <c r="E39" s="1274"/>
      <c r="F39" s="1274"/>
      <c r="G39" s="1275"/>
      <c r="H39" s="1368" t="s">
        <v>22</v>
      </c>
      <c r="I39" s="1369"/>
      <c r="J39" s="1369"/>
      <c r="K39" s="1369"/>
      <c r="L39" s="1130" t="str">
        <f>IF(計算用シート!N72&gt;0,計算用シート!L72,"")</f>
        <v/>
      </c>
      <c r="M39" s="1131"/>
      <c r="N39" s="1131"/>
      <c r="O39" s="1131"/>
      <c r="P39" s="1131"/>
      <c r="Q39" s="1131"/>
      <c r="R39" s="1131"/>
      <c r="S39" s="1131"/>
      <c r="T39" s="1131"/>
      <c r="U39" s="1131"/>
      <c r="V39" s="1131"/>
      <c r="W39" s="1131"/>
      <c r="X39" s="1131"/>
      <c r="Y39" s="1131"/>
      <c r="Z39" s="1131"/>
      <c r="AA39" s="1131"/>
      <c r="AB39" s="1132"/>
      <c r="AC39" s="1382"/>
      <c r="AD39" s="1382"/>
      <c r="AE39" s="1382"/>
      <c r="AF39" s="1382"/>
      <c r="AG39" s="1382"/>
      <c r="AH39" s="1382"/>
      <c r="AI39" s="1382"/>
      <c r="AJ39" s="1382"/>
      <c r="AK39" s="1383"/>
      <c r="AL39" s="174"/>
      <c r="AM39" s="174"/>
      <c r="AN39" s="1184"/>
      <c r="AO39" s="1185"/>
      <c r="AP39" s="1186"/>
      <c r="AQ39" s="1264"/>
      <c r="AR39" s="1264"/>
      <c r="AS39" s="1259"/>
      <c r="AT39" s="1259"/>
      <c r="AU39" s="1259"/>
      <c r="AV39" s="1259"/>
      <c r="AW39" s="1259"/>
      <c r="AX39" s="1259"/>
      <c r="AY39" s="1259"/>
      <c r="AZ39" s="1259"/>
      <c r="BA39" s="1090"/>
      <c r="BB39" s="1090"/>
      <c r="BC39" s="1090"/>
      <c r="BD39" s="1090"/>
      <c r="BE39" s="1090"/>
      <c r="BF39" s="1090"/>
      <c r="BG39" s="1090"/>
      <c r="BH39" s="1090"/>
      <c r="BI39" s="1090"/>
      <c r="BJ39" s="1090"/>
      <c r="BK39" s="1090"/>
      <c r="BL39" s="1090"/>
      <c r="BM39" s="1090"/>
      <c r="BN39" s="1090"/>
      <c r="BO39" s="1090"/>
      <c r="BP39" s="1242"/>
    </row>
    <row r="40" spans="1:68" ht="9.6" customHeight="1" x14ac:dyDescent="0.4">
      <c r="A40" s="174"/>
      <c r="B40" s="1370" t="s">
        <v>705</v>
      </c>
      <c r="C40" s="1370"/>
      <c r="D40" s="1370"/>
      <c r="E40" s="1370"/>
      <c r="F40" s="1370"/>
      <c r="G40" s="1370"/>
      <c r="H40" s="1093" t="s">
        <v>25</v>
      </c>
      <c r="I40" s="1093"/>
      <c r="J40" s="1093"/>
      <c r="K40" s="1093"/>
      <c r="L40" s="1093"/>
      <c r="M40" s="1093"/>
      <c r="N40" s="1093"/>
      <c r="O40" s="1093"/>
      <c r="P40" s="1093"/>
      <c r="Q40" s="1093"/>
      <c r="R40" s="1093"/>
      <c r="S40" s="1093" t="s">
        <v>24</v>
      </c>
      <c r="T40" s="1093"/>
      <c r="U40" s="1093"/>
      <c r="V40" s="1093"/>
      <c r="W40" s="1093"/>
      <c r="X40" s="1093"/>
      <c r="Y40" s="1093"/>
      <c r="Z40" s="1093" t="str">
        <f>IF('3.控除'!AV16="【選択】","",'3.控除'!AV16&amp;'3.控除'!AZ16&amp;'3.控除'!BD16&amp;'3.控除'!BF16&amp;'3.控除'!BI16&amp;'3.控除'!BK16&amp;'3.控除'!BN16)</f>
        <v/>
      </c>
      <c r="AA40" s="1093"/>
      <c r="AB40" s="1093"/>
      <c r="AC40" s="1093"/>
      <c r="AD40" s="1093"/>
      <c r="AE40" s="1093"/>
      <c r="AF40" s="1093"/>
      <c r="AG40" s="1093"/>
      <c r="AH40" s="1093"/>
      <c r="AI40" s="1093"/>
      <c r="AJ40" s="1093"/>
      <c r="AK40" s="1093"/>
      <c r="AL40" s="174"/>
      <c r="AM40" s="174"/>
      <c r="AN40" s="1248" t="s">
        <v>74</v>
      </c>
      <c r="AO40" s="1249"/>
      <c r="AP40" s="1250"/>
      <c r="AQ40" s="1264"/>
      <c r="AR40" s="1264"/>
      <c r="AS40" s="1259" t="s">
        <v>29</v>
      </c>
      <c r="AT40" s="1259"/>
      <c r="AU40" s="1259"/>
      <c r="AV40" s="1259"/>
      <c r="AW40" s="1259"/>
      <c r="AX40" s="1259"/>
      <c r="AY40" s="1259"/>
      <c r="AZ40" s="1259"/>
      <c r="BA40" s="1090" t="s">
        <v>50</v>
      </c>
      <c r="BB40" s="1090"/>
      <c r="BC40" s="1090"/>
      <c r="BD40" s="1090">
        <f>農業!AQ58</f>
        <v>0</v>
      </c>
      <c r="BE40" s="1090"/>
      <c r="BF40" s="1090"/>
      <c r="BG40" s="1090"/>
      <c r="BH40" s="1090"/>
      <c r="BI40" s="1090"/>
      <c r="BJ40" s="1090"/>
      <c r="BK40" s="1090"/>
      <c r="BL40" s="1090"/>
      <c r="BM40" s="1090"/>
      <c r="BN40" s="1090"/>
      <c r="BO40" s="1090"/>
      <c r="BP40" s="1242"/>
    </row>
    <row r="41" spans="1:68" ht="9.6" customHeight="1" x14ac:dyDescent="0.4">
      <c r="A41" s="174"/>
      <c r="B41" s="1370"/>
      <c r="C41" s="1370"/>
      <c r="D41" s="1370"/>
      <c r="E41" s="1370"/>
      <c r="F41" s="1370"/>
      <c r="G41" s="1370"/>
      <c r="H41" s="1123" t="str">
        <f>'3.控除'!AV14&amp;""</f>
        <v/>
      </c>
      <c r="I41" s="1123"/>
      <c r="J41" s="1123"/>
      <c r="K41" s="1123"/>
      <c r="L41" s="1123"/>
      <c r="M41" s="1123"/>
      <c r="N41" s="1123"/>
      <c r="O41" s="1123"/>
      <c r="P41" s="1123"/>
      <c r="Q41" s="1123"/>
      <c r="R41" s="1123"/>
      <c r="S41" s="1151" t="s">
        <v>26</v>
      </c>
      <c r="T41" s="1151"/>
      <c r="U41" s="1151"/>
      <c r="V41" s="1151"/>
      <c r="W41" s="1151"/>
      <c r="X41" s="1151"/>
      <c r="Y41" s="1151"/>
      <c r="Z41" s="1151" t="str">
        <f>'3.控除'!BK14&amp;""</f>
        <v/>
      </c>
      <c r="AA41" s="1151"/>
      <c r="AB41" s="1151"/>
      <c r="AC41" s="1151"/>
      <c r="AD41" s="1151"/>
      <c r="AE41" s="1151"/>
      <c r="AF41" s="1151"/>
      <c r="AG41" s="1151"/>
      <c r="AH41" s="1151"/>
      <c r="AI41" s="1151"/>
      <c r="AJ41" s="1151"/>
      <c r="AK41" s="1151"/>
      <c r="AL41" s="174"/>
      <c r="AM41" s="174"/>
      <c r="AN41" s="1248"/>
      <c r="AO41" s="1249"/>
      <c r="AP41" s="1250"/>
      <c r="AQ41" s="1264"/>
      <c r="AR41" s="1264"/>
      <c r="AS41" s="1259"/>
      <c r="AT41" s="1259"/>
      <c r="AU41" s="1259"/>
      <c r="AV41" s="1259"/>
      <c r="AW41" s="1259"/>
      <c r="AX41" s="1259"/>
      <c r="AY41" s="1259"/>
      <c r="AZ41" s="1259"/>
      <c r="BA41" s="1090"/>
      <c r="BB41" s="1090"/>
      <c r="BC41" s="1090"/>
      <c r="BD41" s="1090"/>
      <c r="BE41" s="1090"/>
      <c r="BF41" s="1090"/>
      <c r="BG41" s="1090"/>
      <c r="BH41" s="1090"/>
      <c r="BI41" s="1090"/>
      <c r="BJ41" s="1090"/>
      <c r="BK41" s="1090"/>
      <c r="BL41" s="1090"/>
      <c r="BM41" s="1090"/>
      <c r="BN41" s="1090"/>
      <c r="BO41" s="1090"/>
      <c r="BP41" s="1242"/>
    </row>
    <row r="42" spans="1:68" ht="9.6" customHeight="1" x14ac:dyDescent="0.4">
      <c r="A42" s="174"/>
      <c r="B42" s="1370"/>
      <c r="C42" s="1370"/>
      <c r="D42" s="1370"/>
      <c r="E42" s="1370"/>
      <c r="F42" s="1370"/>
      <c r="G42" s="1370"/>
      <c r="H42" s="1123"/>
      <c r="I42" s="1123"/>
      <c r="J42" s="1123"/>
      <c r="K42" s="1123"/>
      <c r="L42" s="1123"/>
      <c r="M42" s="1123"/>
      <c r="N42" s="1123"/>
      <c r="O42" s="1123"/>
      <c r="P42" s="1123"/>
      <c r="Q42" s="1123"/>
      <c r="R42" s="1123"/>
      <c r="S42" s="1151"/>
      <c r="T42" s="1151"/>
      <c r="U42" s="1151"/>
      <c r="V42" s="1151"/>
      <c r="W42" s="1151"/>
      <c r="X42" s="1151"/>
      <c r="Y42" s="1151"/>
      <c r="Z42" s="1151"/>
      <c r="AA42" s="1151"/>
      <c r="AB42" s="1151"/>
      <c r="AC42" s="1151"/>
      <c r="AD42" s="1151"/>
      <c r="AE42" s="1151"/>
      <c r="AF42" s="1151"/>
      <c r="AG42" s="1151"/>
      <c r="AH42" s="1151"/>
      <c r="AI42" s="1151"/>
      <c r="AJ42" s="1151"/>
      <c r="AK42" s="1151"/>
      <c r="AL42" s="174"/>
      <c r="AM42" s="174"/>
      <c r="AN42" s="1248"/>
      <c r="AO42" s="1249"/>
      <c r="AP42" s="1250"/>
      <c r="AQ42" s="1353" t="s">
        <v>30</v>
      </c>
      <c r="AR42" s="1354"/>
      <c r="AS42" s="1354"/>
      <c r="AT42" s="1354"/>
      <c r="AU42" s="1354"/>
      <c r="AV42" s="1354"/>
      <c r="AW42" s="1354"/>
      <c r="AX42" s="1354"/>
      <c r="AY42" s="1354"/>
      <c r="AZ42" s="1355"/>
      <c r="BA42" s="1090" t="s">
        <v>51</v>
      </c>
      <c r="BB42" s="1090"/>
      <c r="BC42" s="1090"/>
      <c r="BD42" s="1090">
        <f>不動産!AA69</f>
        <v>0</v>
      </c>
      <c r="BE42" s="1090"/>
      <c r="BF42" s="1090"/>
      <c r="BG42" s="1090"/>
      <c r="BH42" s="1090"/>
      <c r="BI42" s="1090"/>
      <c r="BJ42" s="1090"/>
      <c r="BK42" s="1090"/>
      <c r="BL42" s="1090"/>
      <c r="BM42" s="1090"/>
      <c r="BN42" s="1090"/>
      <c r="BO42" s="1090"/>
      <c r="BP42" s="1242"/>
    </row>
    <row r="43" spans="1:68" ht="9.6" customHeight="1" x14ac:dyDescent="0.4">
      <c r="A43" s="174"/>
      <c r="B43" s="1370"/>
      <c r="C43" s="1370"/>
      <c r="D43" s="1370"/>
      <c r="E43" s="1370"/>
      <c r="F43" s="1370"/>
      <c r="G43" s="1370"/>
      <c r="H43" s="1093" t="s">
        <v>22</v>
      </c>
      <c r="I43" s="1093"/>
      <c r="J43" s="1093"/>
      <c r="K43" s="1093"/>
      <c r="L43" s="1093"/>
      <c r="M43" s="1093"/>
      <c r="N43" s="1093"/>
      <c r="O43" s="1093"/>
      <c r="P43" s="1093"/>
      <c r="Q43" s="1093"/>
      <c r="R43" s="1093"/>
      <c r="S43" s="1371" t="str">
        <f>'3.控除'!AV18&amp;""</f>
        <v/>
      </c>
      <c r="T43" s="1371"/>
      <c r="U43" s="1371"/>
      <c r="V43" s="1371"/>
      <c r="W43" s="1371"/>
      <c r="X43" s="1371"/>
      <c r="Y43" s="1371"/>
      <c r="Z43" s="1371"/>
      <c r="AA43" s="1371"/>
      <c r="AB43" s="1371"/>
      <c r="AC43" s="1371"/>
      <c r="AD43" s="1371"/>
      <c r="AE43" s="1371"/>
      <c r="AF43" s="1371"/>
      <c r="AG43" s="1371"/>
      <c r="AH43" s="1371"/>
      <c r="AI43" s="1371"/>
      <c r="AJ43" s="1371"/>
      <c r="AK43" s="1371"/>
      <c r="AL43" s="174"/>
      <c r="AM43" s="174"/>
      <c r="AN43" s="1248"/>
      <c r="AO43" s="1249"/>
      <c r="AP43" s="1250"/>
      <c r="AQ43" s="1372"/>
      <c r="AR43" s="1373"/>
      <c r="AS43" s="1373"/>
      <c r="AT43" s="1373"/>
      <c r="AU43" s="1373"/>
      <c r="AV43" s="1373"/>
      <c r="AW43" s="1373"/>
      <c r="AX43" s="1373"/>
      <c r="AY43" s="1373"/>
      <c r="AZ43" s="1374"/>
      <c r="BA43" s="1090"/>
      <c r="BB43" s="1090"/>
      <c r="BC43" s="1090"/>
      <c r="BD43" s="1090"/>
      <c r="BE43" s="1090"/>
      <c r="BF43" s="1090"/>
      <c r="BG43" s="1090"/>
      <c r="BH43" s="1090"/>
      <c r="BI43" s="1090"/>
      <c r="BJ43" s="1090"/>
      <c r="BK43" s="1090"/>
      <c r="BL43" s="1090"/>
      <c r="BM43" s="1090"/>
      <c r="BN43" s="1090"/>
      <c r="BO43" s="1090"/>
      <c r="BP43" s="1242"/>
    </row>
    <row r="44" spans="1:68" ht="9.6" customHeight="1" x14ac:dyDescent="0.4">
      <c r="A44" s="174"/>
      <c r="B44" s="1386" t="s">
        <v>659</v>
      </c>
      <c r="C44" s="1322"/>
      <c r="D44" s="1322"/>
      <c r="E44" s="1323"/>
      <c r="F44" s="1093" t="s">
        <v>21</v>
      </c>
      <c r="G44" s="1093"/>
      <c r="H44" s="1093"/>
      <c r="I44" s="1093"/>
      <c r="J44" s="1093"/>
      <c r="K44" s="1093"/>
      <c r="L44" s="1093"/>
      <c r="M44" s="1093"/>
      <c r="N44" s="1093"/>
      <c r="O44" s="1093"/>
      <c r="P44" s="1093"/>
      <c r="Q44" s="1093"/>
      <c r="R44" s="1093" t="s">
        <v>24</v>
      </c>
      <c r="S44" s="1093"/>
      <c r="T44" s="1093"/>
      <c r="U44" s="1093"/>
      <c r="V44" s="1093"/>
      <c r="W44" s="1093"/>
      <c r="X44" s="1093"/>
      <c r="Y44" s="1093"/>
      <c r="Z44" s="1093"/>
      <c r="AA44" s="1124" t="s">
        <v>78</v>
      </c>
      <c r="AB44" s="1124"/>
      <c r="AC44" s="1124"/>
      <c r="AD44" s="1124"/>
      <c r="AE44" s="1124"/>
      <c r="AF44" s="1093" t="s">
        <v>79</v>
      </c>
      <c r="AG44" s="1093"/>
      <c r="AH44" s="1093"/>
      <c r="AI44" s="1093"/>
      <c r="AJ44" s="1093"/>
      <c r="AK44" s="1093"/>
      <c r="AL44" s="174"/>
      <c r="AM44" s="174"/>
      <c r="AN44" s="1248"/>
      <c r="AO44" s="1249"/>
      <c r="AP44" s="1250"/>
      <c r="AQ44" s="1353" t="s">
        <v>31</v>
      </c>
      <c r="AR44" s="1354"/>
      <c r="AS44" s="1354"/>
      <c r="AT44" s="1354"/>
      <c r="AU44" s="1354"/>
      <c r="AV44" s="1354"/>
      <c r="AW44" s="1354"/>
      <c r="AX44" s="1354"/>
      <c r="AY44" s="1354"/>
      <c r="AZ44" s="1355"/>
      <c r="BA44" s="1090" t="s">
        <v>52</v>
      </c>
      <c r="BB44" s="1090"/>
      <c r="BC44" s="1090"/>
      <c r="BD44" s="1090">
        <f>'2.収入'!AR4</f>
        <v>0</v>
      </c>
      <c r="BE44" s="1090"/>
      <c r="BF44" s="1090"/>
      <c r="BG44" s="1090"/>
      <c r="BH44" s="1090"/>
      <c r="BI44" s="1090"/>
      <c r="BJ44" s="1090"/>
      <c r="BK44" s="1090"/>
      <c r="BL44" s="1090"/>
      <c r="BM44" s="1090"/>
      <c r="BN44" s="1090"/>
      <c r="BO44" s="1090"/>
      <c r="BP44" s="1242"/>
    </row>
    <row r="45" spans="1:68" ht="9.6" customHeight="1" x14ac:dyDescent="0.4">
      <c r="A45" s="174"/>
      <c r="B45" s="1324"/>
      <c r="C45" s="1325"/>
      <c r="D45" s="1325"/>
      <c r="E45" s="1326"/>
      <c r="F45" s="1123" t="str">
        <f>'3.控除'!AV22&amp;""</f>
        <v/>
      </c>
      <c r="G45" s="1123"/>
      <c r="H45" s="1123"/>
      <c r="I45" s="1123"/>
      <c r="J45" s="1123"/>
      <c r="K45" s="1123"/>
      <c r="L45" s="1123"/>
      <c r="M45" s="1123"/>
      <c r="N45" s="1123"/>
      <c r="O45" s="1123"/>
      <c r="P45" s="1123"/>
      <c r="Q45" s="1123"/>
      <c r="R45" s="1123" t="str">
        <f>IF('3.控除'!AV24="【選択】","",('3.控除'!AV24&amp;'3.控除'!AZ24&amp;'3.控除'!BD24&amp;'3.控除'!BF24&amp;'3.控除'!BI24&amp;'3.控除'!BK24&amp;'3.控除'!BO24&amp;'3.控除'!BN24))</f>
        <v/>
      </c>
      <c r="S45" s="1123"/>
      <c r="T45" s="1123"/>
      <c r="U45" s="1123"/>
      <c r="V45" s="1123"/>
      <c r="W45" s="1123"/>
      <c r="X45" s="1123"/>
      <c r="Y45" s="1123"/>
      <c r="Z45" s="1123"/>
      <c r="AA45" s="1283" t="str">
        <f>IF('3.控除'!BF28="【選択】","",'3.控除'!BF28)</f>
        <v/>
      </c>
      <c r="AB45" s="1284"/>
      <c r="AC45" s="1284"/>
      <c r="AD45" s="1284"/>
      <c r="AE45" s="1284"/>
      <c r="AF45" s="1123" t="str">
        <f>IF('3.控除'!BK22="【選択】","",'3.控除'!BK22)</f>
        <v/>
      </c>
      <c r="AG45" s="1123"/>
      <c r="AH45" s="1123"/>
      <c r="AI45" s="1123"/>
      <c r="AJ45" s="1123"/>
      <c r="AK45" s="1123"/>
      <c r="AL45" s="174"/>
      <c r="AM45" s="174"/>
      <c r="AN45" s="1248"/>
      <c r="AO45" s="1249"/>
      <c r="AP45" s="1250"/>
      <c r="AQ45" s="1372"/>
      <c r="AR45" s="1373"/>
      <c r="AS45" s="1373"/>
      <c r="AT45" s="1373"/>
      <c r="AU45" s="1373"/>
      <c r="AV45" s="1373"/>
      <c r="AW45" s="1373"/>
      <c r="AX45" s="1373"/>
      <c r="AY45" s="1373"/>
      <c r="AZ45" s="1374"/>
      <c r="BA45" s="1090"/>
      <c r="BB45" s="1090"/>
      <c r="BC45" s="1090"/>
      <c r="BD45" s="1090"/>
      <c r="BE45" s="1090"/>
      <c r="BF45" s="1090"/>
      <c r="BG45" s="1090"/>
      <c r="BH45" s="1090"/>
      <c r="BI45" s="1090"/>
      <c r="BJ45" s="1090"/>
      <c r="BK45" s="1090"/>
      <c r="BL45" s="1090"/>
      <c r="BM45" s="1090"/>
      <c r="BN45" s="1090"/>
      <c r="BO45" s="1090"/>
      <c r="BP45" s="1242"/>
    </row>
    <row r="46" spans="1:68" ht="9.6" customHeight="1" x14ac:dyDescent="0.4">
      <c r="A46" s="174"/>
      <c r="B46" s="1324"/>
      <c r="C46" s="1325"/>
      <c r="D46" s="1325"/>
      <c r="E46" s="1326"/>
      <c r="F46" s="1123"/>
      <c r="G46" s="1123"/>
      <c r="H46" s="1123"/>
      <c r="I46" s="1123"/>
      <c r="J46" s="1123"/>
      <c r="K46" s="1123"/>
      <c r="L46" s="1123"/>
      <c r="M46" s="1123"/>
      <c r="N46" s="1123"/>
      <c r="O46" s="1123"/>
      <c r="P46" s="1123"/>
      <c r="Q46" s="1123"/>
      <c r="R46" s="1123"/>
      <c r="S46" s="1123"/>
      <c r="T46" s="1123"/>
      <c r="U46" s="1123"/>
      <c r="V46" s="1123"/>
      <c r="W46" s="1123"/>
      <c r="X46" s="1123"/>
      <c r="Y46" s="1123"/>
      <c r="Z46" s="1123"/>
      <c r="AA46" s="1284"/>
      <c r="AB46" s="1284"/>
      <c r="AC46" s="1284"/>
      <c r="AD46" s="1284"/>
      <c r="AE46" s="1284"/>
      <c r="AF46" s="1123"/>
      <c r="AG46" s="1123"/>
      <c r="AH46" s="1123"/>
      <c r="AI46" s="1123"/>
      <c r="AJ46" s="1123"/>
      <c r="AK46" s="1123"/>
      <c r="AL46" s="174"/>
      <c r="AM46" s="174"/>
      <c r="AN46" s="1248"/>
      <c r="AO46" s="1249"/>
      <c r="AP46" s="1250"/>
      <c r="AQ46" s="1353" t="s">
        <v>32</v>
      </c>
      <c r="AR46" s="1354"/>
      <c r="AS46" s="1354"/>
      <c r="AT46" s="1354"/>
      <c r="AU46" s="1354"/>
      <c r="AV46" s="1354"/>
      <c r="AW46" s="1354"/>
      <c r="AX46" s="1354"/>
      <c r="AY46" s="1354"/>
      <c r="AZ46" s="1355"/>
      <c r="BA46" s="1090" t="s">
        <v>53</v>
      </c>
      <c r="BB46" s="1090"/>
      <c r="BC46" s="1090"/>
      <c r="BD46" s="1090">
        <f>'2.収入'!AR7</f>
        <v>0</v>
      </c>
      <c r="BE46" s="1090"/>
      <c r="BF46" s="1090"/>
      <c r="BG46" s="1090"/>
      <c r="BH46" s="1090"/>
      <c r="BI46" s="1090"/>
      <c r="BJ46" s="1090"/>
      <c r="BK46" s="1090"/>
      <c r="BL46" s="1090"/>
      <c r="BM46" s="1090"/>
      <c r="BN46" s="1090"/>
      <c r="BO46" s="1090"/>
      <c r="BP46" s="1242"/>
    </row>
    <row r="47" spans="1:68" ht="9.6" customHeight="1" x14ac:dyDescent="0.4">
      <c r="A47" s="174"/>
      <c r="B47" s="1324"/>
      <c r="C47" s="1325"/>
      <c r="D47" s="1325"/>
      <c r="E47" s="1326"/>
      <c r="F47" s="1285" t="s">
        <v>22</v>
      </c>
      <c r="G47" s="1285"/>
      <c r="H47" s="1285"/>
      <c r="I47" s="1285"/>
      <c r="J47" s="1285"/>
      <c r="K47" s="1285"/>
      <c r="L47" s="1123" t="str">
        <f>'3.控除'!AV26&amp;""</f>
        <v/>
      </c>
      <c r="M47" s="1123"/>
      <c r="N47" s="1123"/>
      <c r="O47" s="1123"/>
      <c r="P47" s="1123"/>
      <c r="Q47" s="1123"/>
      <c r="R47" s="1123"/>
      <c r="S47" s="1123"/>
      <c r="T47" s="1123"/>
      <c r="U47" s="1123"/>
      <c r="V47" s="1123"/>
      <c r="W47" s="1123"/>
      <c r="X47" s="1123"/>
      <c r="Y47" s="1123"/>
      <c r="Z47" s="1123"/>
      <c r="AA47" s="1093" t="s">
        <v>80</v>
      </c>
      <c r="AB47" s="1093"/>
      <c r="AC47" s="1093"/>
      <c r="AD47" s="1093"/>
      <c r="AE47" s="1093"/>
      <c r="AF47" s="1093">
        <f>SUM(計算用シート!F105:I105)</f>
        <v>0</v>
      </c>
      <c r="AG47" s="1093"/>
      <c r="AH47" s="1093"/>
      <c r="AI47" s="1093"/>
      <c r="AJ47" s="1093"/>
      <c r="AK47" s="1093"/>
      <c r="AL47" s="174"/>
      <c r="AM47" s="174"/>
      <c r="AN47" s="1248"/>
      <c r="AO47" s="1249"/>
      <c r="AP47" s="1250"/>
      <c r="AQ47" s="1372"/>
      <c r="AR47" s="1373"/>
      <c r="AS47" s="1373"/>
      <c r="AT47" s="1373"/>
      <c r="AU47" s="1373"/>
      <c r="AV47" s="1373"/>
      <c r="AW47" s="1373"/>
      <c r="AX47" s="1373"/>
      <c r="AY47" s="1373"/>
      <c r="AZ47" s="1374"/>
      <c r="BA47" s="1090"/>
      <c r="BB47" s="1090"/>
      <c r="BC47" s="1090"/>
      <c r="BD47" s="1090"/>
      <c r="BE47" s="1090"/>
      <c r="BF47" s="1090"/>
      <c r="BG47" s="1090"/>
      <c r="BH47" s="1090"/>
      <c r="BI47" s="1090"/>
      <c r="BJ47" s="1090"/>
      <c r="BK47" s="1090"/>
      <c r="BL47" s="1090"/>
      <c r="BM47" s="1090"/>
      <c r="BN47" s="1090"/>
      <c r="BO47" s="1090"/>
      <c r="BP47" s="1242"/>
    </row>
    <row r="48" spans="1:68" ht="9.6" customHeight="1" x14ac:dyDescent="0.4">
      <c r="A48" s="174"/>
      <c r="B48" s="1324"/>
      <c r="C48" s="1325"/>
      <c r="D48" s="1325"/>
      <c r="E48" s="1326"/>
      <c r="F48" s="1093" t="s">
        <v>21</v>
      </c>
      <c r="G48" s="1093"/>
      <c r="H48" s="1093"/>
      <c r="I48" s="1093"/>
      <c r="J48" s="1093"/>
      <c r="K48" s="1093"/>
      <c r="L48" s="1093"/>
      <c r="M48" s="1093"/>
      <c r="N48" s="1093"/>
      <c r="O48" s="1093"/>
      <c r="P48" s="1093"/>
      <c r="Q48" s="1093"/>
      <c r="R48" s="1093" t="s">
        <v>24</v>
      </c>
      <c r="S48" s="1093"/>
      <c r="T48" s="1093"/>
      <c r="U48" s="1093"/>
      <c r="V48" s="1093"/>
      <c r="W48" s="1093"/>
      <c r="X48" s="1093"/>
      <c r="Y48" s="1093"/>
      <c r="Z48" s="1093"/>
      <c r="AA48" s="1124" t="s">
        <v>78</v>
      </c>
      <c r="AB48" s="1124"/>
      <c r="AC48" s="1124"/>
      <c r="AD48" s="1124"/>
      <c r="AE48" s="1124"/>
      <c r="AF48" s="1093" t="s">
        <v>79</v>
      </c>
      <c r="AG48" s="1093"/>
      <c r="AH48" s="1093"/>
      <c r="AI48" s="1093"/>
      <c r="AJ48" s="1093"/>
      <c r="AK48" s="1093"/>
      <c r="AL48" s="174"/>
      <c r="AM48" s="174"/>
      <c r="AN48" s="1248"/>
      <c r="AO48" s="1249"/>
      <c r="AP48" s="1250"/>
      <c r="AQ48" s="1353" t="s">
        <v>33</v>
      </c>
      <c r="AR48" s="1354"/>
      <c r="AS48" s="1354"/>
      <c r="AT48" s="1354"/>
      <c r="AU48" s="1354"/>
      <c r="AV48" s="1354"/>
      <c r="AW48" s="1354"/>
      <c r="AX48" s="1354"/>
      <c r="AY48" s="1354"/>
      <c r="AZ48" s="1355"/>
      <c r="BA48" s="1090" t="s">
        <v>604</v>
      </c>
      <c r="BB48" s="1090"/>
      <c r="BC48" s="1090"/>
      <c r="BD48" s="1090">
        <f>'2.収入'!AR10</f>
        <v>0</v>
      </c>
      <c r="BE48" s="1090"/>
      <c r="BF48" s="1090"/>
      <c r="BG48" s="1090"/>
      <c r="BH48" s="1090"/>
      <c r="BI48" s="1090"/>
      <c r="BJ48" s="1090"/>
      <c r="BK48" s="1090"/>
      <c r="BL48" s="1090"/>
      <c r="BM48" s="1090"/>
      <c r="BN48" s="1090"/>
      <c r="BO48" s="1090"/>
      <c r="BP48" s="1242"/>
    </row>
    <row r="49" spans="1:68" ht="9.6" customHeight="1" x14ac:dyDescent="0.4">
      <c r="A49" s="174"/>
      <c r="B49" s="1324"/>
      <c r="C49" s="1325"/>
      <c r="D49" s="1325"/>
      <c r="E49" s="1326"/>
      <c r="F49" s="1123" t="str">
        <f>'3.控除'!AV30&amp;""</f>
        <v/>
      </c>
      <c r="G49" s="1123"/>
      <c r="H49" s="1123"/>
      <c r="I49" s="1123"/>
      <c r="J49" s="1123"/>
      <c r="K49" s="1123"/>
      <c r="L49" s="1123"/>
      <c r="M49" s="1123"/>
      <c r="N49" s="1123"/>
      <c r="O49" s="1123"/>
      <c r="P49" s="1123"/>
      <c r="Q49" s="1123"/>
      <c r="R49" s="1123" t="str">
        <f>IF('3.控除'!AV32="【選択】","",('3.控除'!AV32&amp;'3.控除'!AZ32&amp;'3.控除'!BD32&amp;'3.控除'!BF32&amp;'3.控除'!BI32&amp;'3.控除'!BK32&amp;'3.控除'!BO32&amp;'3.控除'!BN32))</f>
        <v/>
      </c>
      <c r="S49" s="1123"/>
      <c r="T49" s="1123"/>
      <c r="U49" s="1123"/>
      <c r="V49" s="1123"/>
      <c r="W49" s="1123"/>
      <c r="X49" s="1123"/>
      <c r="Y49" s="1123"/>
      <c r="Z49" s="1123"/>
      <c r="AA49" s="1283" t="str">
        <f>IF('3.控除'!BF36="【選択】","",'3.控除'!BF36)</f>
        <v/>
      </c>
      <c r="AB49" s="1284"/>
      <c r="AC49" s="1284"/>
      <c r="AD49" s="1284"/>
      <c r="AE49" s="1284"/>
      <c r="AF49" s="1123" t="str">
        <f>IF('3.控除'!BK30="【選択】","",'3.控除'!BK30)</f>
        <v/>
      </c>
      <c r="AG49" s="1123"/>
      <c r="AH49" s="1123"/>
      <c r="AI49" s="1123"/>
      <c r="AJ49" s="1123"/>
      <c r="AK49" s="1123"/>
      <c r="AL49" s="174"/>
      <c r="AM49" s="174"/>
      <c r="AN49" s="1248"/>
      <c r="AO49" s="1249"/>
      <c r="AP49" s="1250"/>
      <c r="AQ49" s="1372"/>
      <c r="AR49" s="1373"/>
      <c r="AS49" s="1373"/>
      <c r="AT49" s="1373"/>
      <c r="AU49" s="1373"/>
      <c r="AV49" s="1373"/>
      <c r="AW49" s="1373"/>
      <c r="AX49" s="1373"/>
      <c r="AY49" s="1373"/>
      <c r="AZ49" s="1374"/>
      <c r="BA49" s="1090"/>
      <c r="BB49" s="1090"/>
      <c r="BC49" s="1090"/>
      <c r="BD49" s="1090"/>
      <c r="BE49" s="1090"/>
      <c r="BF49" s="1090"/>
      <c r="BG49" s="1090"/>
      <c r="BH49" s="1090"/>
      <c r="BI49" s="1090"/>
      <c r="BJ49" s="1090"/>
      <c r="BK49" s="1090"/>
      <c r="BL49" s="1090"/>
      <c r="BM49" s="1090"/>
      <c r="BN49" s="1090"/>
      <c r="BO49" s="1090"/>
      <c r="BP49" s="1242"/>
    </row>
    <row r="50" spans="1:68" ht="9.6" customHeight="1" x14ac:dyDescent="0.4">
      <c r="A50" s="174"/>
      <c r="B50" s="1324"/>
      <c r="C50" s="1325"/>
      <c r="D50" s="1325"/>
      <c r="E50" s="1326"/>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284"/>
      <c r="AB50" s="1284"/>
      <c r="AC50" s="1284"/>
      <c r="AD50" s="1284"/>
      <c r="AE50" s="1284"/>
      <c r="AF50" s="1123"/>
      <c r="AG50" s="1123"/>
      <c r="AH50" s="1123"/>
      <c r="AI50" s="1123"/>
      <c r="AJ50" s="1123"/>
      <c r="AK50" s="1123"/>
      <c r="AL50" s="174"/>
      <c r="AM50" s="174"/>
      <c r="AN50" s="1248"/>
      <c r="AO50" s="1249"/>
      <c r="AP50" s="1250"/>
      <c r="AQ50" s="1365" t="s">
        <v>34</v>
      </c>
      <c r="AR50" s="1366"/>
      <c r="AS50" s="1259" t="s">
        <v>35</v>
      </c>
      <c r="AT50" s="1259"/>
      <c r="AU50" s="1259"/>
      <c r="AV50" s="1259"/>
      <c r="AW50" s="1259"/>
      <c r="AX50" s="1259"/>
      <c r="AY50" s="1259"/>
      <c r="AZ50" s="1259"/>
      <c r="BA50" s="1090" t="s">
        <v>605</v>
      </c>
      <c r="BB50" s="1090"/>
      <c r="BC50" s="1090"/>
      <c r="BD50" s="1090">
        <f>'2.収入'!AR13</f>
        <v>0</v>
      </c>
      <c r="BE50" s="1090"/>
      <c r="BF50" s="1090"/>
      <c r="BG50" s="1090"/>
      <c r="BH50" s="1090"/>
      <c r="BI50" s="1090"/>
      <c r="BJ50" s="1090"/>
      <c r="BK50" s="1090"/>
      <c r="BL50" s="1090"/>
      <c r="BM50" s="1090"/>
      <c r="BN50" s="1090"/>
      <c r="BO50" s="1090"/>
      <c r="BP50" s="1242"/>
    </row>
    <row r="51" spans="1:68" ht="9.6" customHeight="1" x14ac:dyDescent="0.4">
      <c r="A51" s="174"/>
      <c r="B51" s="1324"/>
      <c r="C51" s="1325"/>
      <c r="D51" s="1325"/>
      <c r="E51" s="1326"/>
      <c r="F51" s="1285" t="s">
        <v>22</v>
      </c>
      <c r="G51" s="1285"/>
      <c r="H51" s="1285"/>
      <c r="I51" s="1285"/>
      <c r="J51" s="1285"/>
      <c r="K51" s="1285"/>
      <c r="L51" s="1123" t="str">
        <f>'3.控除'!AV34&amp;""</f>
        <v/>
      </c>
      <c r="M51" s="1123"/>
      <c r="N51" s="1123"/>
      <c r="O51" s="1123"/>
      <c r="P51" s="1123"/>
      <c r="Q51" s="1123"/>
      <c r="R51" s="1123"/>
      <c r="S51" s="1123"/>
      <c r="T51" s="1123"/>
      <c r="U51" s="1123"/>
      <c r="V51" s="1123"/>
      <c r="W51" s="1123"/>
      <c r="X51" s="1123"/>
      <c r="Y51" s="1123"/>
      <c r="Z51" s="1123"/>
      <c r="AA51" s="1093" t="s">
        <v>80</v>
      </c>
      <c r="AB51" s="1093"/>
      <c r="AC51" s="1093"/>
      <c r="AD51" s="1093"/>
      <c r="AE51" s="1093"/>
      <c r="AF51" s="1093">
        <f>SUM(計算用シート!F106:I106)</f>
        <v>0</v>
      </c>
      <c r="AG51" s="1093"/>
      <c r="AH51" s="1093"/>
      <c r="AI51" s="1093"/>
      <c r="AJ51" s="1093"/>
      <c r="AK51" s="1093"/>
      <c r="AL51" s="174"/>
      <c r="AM51" s="174"/>
      <c r="AN51" s="1248"/>
      <c r="AO51" s="1249"/>
      <c r="AP51" s="1250"/>
      <c r="AQ51" s="1367"/>
      <c r="AR51" s="1186"/>
      <c r="AS51" s="1259"/>
      <c r="AT51" s="1259"/>
      <c r="AU51" s="1259"/>
      <c r="AV51" s="1259"/>
      <c r="AW51" s="1259"/>
      <c r="AX51" s="1259"/>
      <c r="AY51" s="1259"/>
      <c r="AZ51" s="1259"/>
      <c r="BA51" s="1090"/>
      <c r="BB51" s="1090"/>
      <c r="BC51" s="1090"/>
      <c r="BD51" s="1090"/>
      <c r="BE51" s="1090"/>
      <c r="BF51" s="1090"/>
      <c r="BG51" s="1090"/>
      <c r="BH51" s="1090"/>
      <c r="BI51" s="1090"/>
      <c r="BJ51" s="1090"/>
      <c r="BK51" s="1090"/>
      <c r="BL51" s="1090"/>
      <c r="BM51" s="1090"/>
      <c r="BN51" s="1090"/>
      <c r="BO51" s="1090"/>
      <c r="BP51" s="1242"/>
    </row>
    <row r="52" spans="1:68" ht="9.6" customHeight="1" x14ac:dyDescent="0.4">
      <c r="A52" s="174"/>
      <c r="B52" s="1324"/>
      <c r="C52" s="1325"/>
      <c r="D52" s="1325"/>
      <c r="E52" s="1326"/>
      <c r="F52" s="1093" t="s">
        <v>21</v>
      </c>
      <c r="G52" s="1093"/>
      <c r="H52" s="1093"/>
      <c r="I52" s="1093"/>
      <c r="J52" s="1093"/>
      <c r="K52" s="1093"/>
      <c r="L52" s="1093"/>
      <c r="M52" s="1093"/>
      <c r="N52" s="1093"/>
      <c r="O52" s="1093"/>
      <c r="P52" s="1093"/>
      <c r="Q52" s="1093"/>
      <c r="R52" s="1093" t="s">
        <v>24</v>
      </c>
      <c r="S52" s="1093"/>
      <c r="T52" s="1093"/>
      <c r="U52" s="1093"/>
      <c r="V52" s="1093"/>
      <c r="W52" s="1093"/>
      <c r="X52" s="1093"/>
      <c r="Y52" s="1093"/>
      <c r="Z52" s="1093"/>
      <c r="AA52" s="1124" t="s">
        <v>78</v>
      </c>
      <c r="AB52" s="1124"/>
      <c r="AC52" s="1124"/>
      <c r="AD52" s="1124"/>
      <c r="AE52" s="1124"/>
      <c r="AF52" s="1093" t="s">
        <v>79</v>
      </c>
      <c r="AG52" s="1093"/>
      <c r="AH52" s="1093"/>
      <c r="AI52" s="1093"/>
      <c r="AJ52" s="1093"/>
      <c r="AK52" s="1093"/>
      <c r="AL52" s="174"/>
      <c r="AM52" s="174"/>
      <c r="AN52" s="1248"/>
      <c r="AO52" s="1249"/>
      <c r="AP52" s="1250"/>
      <c r="AQ52" s="1367"/>
      <c r="AR52" s="1186"/>
      <c r="AS52" s="1259" t="s">
        <v>599</v>
      </c>
      <c r="AT52" s="1259"/>
      <c r="AU52" s="1259"/>
      <c r="AV52" s="1259"/>
      <c r="AW52" s="1259"/>
      <c r="AX52" s="1259"/>
      <c r="AY52" s="1259"/>
      <c r="AZ52" s="1259"/>
      <c r="BA52" s="1090" t="s">
        <v>54</v>
      </c>
      <c r="BB52" s="1090"/>
      <c r="BC52" s="1090"/>
      <c r="BD52" s="1090">
        <f>'2.収入'!AR16</f>
        <v>0</v>
      </c>
      <c r="BE52" s="1090"/>
      <c r="BF52" s="1090"/>
      <c r="BG52" s="1090"/>
      <c r="BH52" s="1090"/>
      <c r="BI52" s="1090"/>
      <c r="BJ52" s="1090"/>
      <c r="BK52" s="1090"/>
      <c r="BL52" s="1090"/>
      <c r="BM52" s="1090"/>
      <c r="BN52" s="1090"/>
      <c r="BO52" s="1090"/>
      <c r="BP52" s="1242"/>
    </row>
    <row r="53" spans="1:68" ht="9.6" customHeight="1" x14ac:dyDescent="0.4">
      <c r="A53" s="174"/>
      <c r="B53" s="1324"/>
      <c r="C53" s="1325"/>
      <c r="D53" s="1325"/>
      <c r="E53" s="1326"/>
      <c r="F53" s="1090" t="str">
        <f>'3.控除'!AV38&amp;""</f>
        <v/>
      </c>
      <c r="G53" s="1090"/>
      <c r="H53" s="1090"/>
      <c r="I53" s="1090"/>
      <c r="J53" s="1090"/>
      <c r="K53" s="1090"/>
      <c r="L53" s="1090"/>
      <c r="M53" s="1090"/>
      <c r="N53" s="1090"/>
      <c r="O53" s="1090"/>
      <c r="P53" s="1090"/>
      <c r="Q53" s="1090"/>
      <c r="R53" s="1123" t="str">
        <f>IF('3.控除'!AV40="【選択】","",('3.控除'!AV40&amp;'3.控除'!AZ40&amp;'3.控除'!BD40&amp;'3.控除'!BF40&amp;'3.控除'!BI40&amp;'3.控除'!BK40&amp;'3.控除'!BO40&amp;'3.控除'!BN40))</f>
        <v/>
      </c>
      <c r="S53" s="1123"/>
      <c r="T53" s="1123"/>
      <c r="U53" s="1123"/>
      <c r="V53" s="1123"/>
      <c r="W53" s="1123"/>
      <c r="X53" s="1123"/>
      <c r="Y53" s="1123"/>
      <c r="Z53" s="1123"/>
      <c r="AA53" s="1283" t="str">
        <f>IF('3.控除'!BF44="【選択】","",'3.控除'!BF44)</f>
        <v/>
      </c>
      <c r="AB53" s="1284"/>
      <c r="AC53" s="1284"/>
      <c r="AD53" s="1284"/>
      <c r="AE53" s="1284"/>
      <c r="AF53" s="1123" t="str">
        <f>IF('3.控除'!BK38="【選択】","",'3.控除'!BK38)</f>
        <v/>
      </c>
      <c r="AG53" s="1123"/>
      <c r="AH53" s="1123"/>
      <c r="AI53" s="1123"/>
      <c r="AJ53" s="1123"/>
      <c r="AK53" s="1123"/>
      <c r="AL53" s="174"/>
      <c r="AM53" s="174"/>
      <c r="AN53" s="1248"/>
      <c r="AO53" s="1249"/>
      <c r="AP53" s="1250"/>
      <c r="AQ53" s="1367"/>
      <c r="AR53" s="1186"/>
      <c r="AS53" s="1259"/>
      <c r="AT53" s="1259"/>
      <c r="AU53" s="1259"/>
      <c r="AV53" s="1259"/>
      <c r="AW53" s="1259"/>
      <c r="AX53" s="1259"/>
      <c r="AY53" s="1259"/>
      <c r="AZ53" s="1259"/>
      <c r="BA53" s="1090"/>
      <c r="BB53" s="1090"/>
      <c r="BC53" s="1090"/>
      <c r="BD53" s="1090"/>
      <c r="BE53" s="1090"/>
      <c r="BF53" s="1090"/>
      <c r="BG53" s="1090"/>
      <c r="BH53" s="1090"/>
      <c r="BI53" s="1090"/>
      <c r="BJ53" s="1090"/>
      <c r="BK53" s="1090"/>
      <c r="BL53" s="1090"/>
      <c r="BM53" s="1090"/>
      <c r="BN53" s="1090"/>
      <c r="BO53" s="1090"/>
      <c r="BP53" s="1242"/>
    </row>
    <row r="54" spans="1:68" ht="9.6" customHeight="1" x14ac:dyDescent="0.4">
      <c r="A54" s="174"/>
      <c r="B54" s="1324"/>
      <c r="C54" s="1325"/>
      <c r="D54" s="1325"/>
      <c r="E54" s="1326"/>
      <c r="F54" s="1090"/>
      <c r="G54" s="1090"/>
      <c r="H54" s="1090"/>
      <c r="I54" s="1090"/>
      <c r="J54" s="1090"/>
      <c r="K54" s="1090"/>
      <c r="L54" s="1090"/>
      <c r="M54" s="1090"/>
      <c r="N54" s="1090"/>
      <c r="O54" s="1090"/>
      <c r="P54" s="1090"/>
      <c r="Q54" s="1090"/>
      <c r="R54" s="1123"/>
      <c r="S54" s="1123"/>
      <c r="T54" s="1123"/>
      <c r="U54" s="1123"/>
      <c r="V54" s="1123"/>
      <c r="W54" s="1123"/>
      <c r="X54" s="1123"/>
      <c r="Y54" s="1123"/>
      <c r="Z54" s="1123"/>
      <c r="AA54" s="1284"/>
      <c r="AB54" s="1284"/>
      <c r="AC54" s="1284"/>
      <c r="AD54" s="1284"/>
      <c r="AE54" s="1284"/>
      <c r="AF54" s="1123"/>
      <c r="AG54" s="1123"/>
      <c r="AH54" s="1123"/>
      <c r="AI54" s="1123"/>
      <c r="AJ54" s="1123"/>
      <c r="AK54" s="1123"/>
      <c r="AL54" s="174"/>
      <c r="AM54" s="174"/>
      <c r="AN54" s="1248"/>
      <c r="AO54" s="1249"/>
      <c r="AP54" s="1250"/>
      <c r="AQ54" s="1367"/>
      <c r="AR54" s="1186"/>
      <c r="AS54" s="1259" t="s">
        <v>36</v>
      </c>
      <c r="AT54" s="1259"/>
      <c r="AU54" s="1259"/>
      <c r="AV54" s="1259"/>
      <c r="AW54" s="1259"/>
      <c r="AX54" s="1259"/>
      <c r="AY54" s="1259"/>
      <c r="AZ54" s="1259"/>
      <c r="BA54" s="1090" t="s">
        <v>606</v>
      </c>
      <c r="BB54" s="1090"/>
      <c r="BC54" s="1090"/>
      <c r="BD54" s="1090">
        <f>'2.収入'!AR19</f>
        <v>0</v>
      </c>
      <c r="BE54" s="1090"/>
      <c r="BF54" s="1090"/>
      <c r="BG54" s="1090"/>
      <c r="BH54" s="1090"/>
      <c r="BI54" s="1090"/>
      <c r="BJ54" s="1090"/>
      <c r="BK54" s="1090"/>
      <c r="BL54" s="1090"/>
      <c r="BM54" s="1090"/>
      <c r="BN54" s="1090"/>
      <c r="BO54" s="1090"/>
      <c r="BP54" s="1242"/>
    </row>
    <row r="55" spans="1:68" ht="9.6" customHeight="1" x14ac:dyDescent="0.4">
      <c r="A55" s="174"/>
      <c r="B55" s="1324"/>
      <c r="C55" s="1325"/>
      <c r="D55" s="1325"/>
      <c r="E55" s="1326"/>
      <c r="F55" s="1285" t="s">
        <v>22</v>
      </c>
      <c r="G55" s="1285"/>
      <c r="H55" s="1285"/>
      <c r="I55" s="1285"/>
      <c r="J55" s="1285"/>
      <c r="K55" s="1285"/>
      <c r="L55" s="1123" t="str">
        <f>'3.控除'!AV42&amp;""</f>
        <v/>
      </c>
      <c r="M55" s="1123"/>
      <c r="N55" s="1123"/>
      <c r="O55" s="1123"/>
      <c r="P55" s="1123"/>
      <c r="Q55" s="1123"/>
      <c r="R55" s="1123"/>
      <c r="S55" s="1123"/>
      <c r="T55" s="1123"/>
      <c r="U55" s="1123"/>
      <c r="V55" s="1123"/>
      <c r="W55" s="1123"/>
      <c r="X55" s="1123"/>
      <c r="Y55" s="1123"/>
      <c r="Z55" s="1123"/>
      <c r="AA55" s="1093" t="s">
        <v>80</v>
      </c>
      <c r="AB55" s="1093"/>
      <c r="AC55" s="1093"/>
      <c r="AD55" s="1093"/>
      <c r="AE55" s="1093"/>
      <c r="AF55" s="1093">
        <f>SUM(計算用シート!F107:I107)</f>
        <v>0</v>
      </c>
      <c r="AG55" s="1093"/>
      <c r="AH55" s="1093"/>
      <c r="AI55" s="1093"/>
      <c r="AJ55" s="1093"/>
      <c r="AK55" s="1093"/>
      <c r="AL55" s="174"/>
      <c r="AM55" s="174"/>
      <c r="AN55" s="1248"/>
      <c r="AO55" s="1249"/>
      <c r="AP55" s="1250"/>
      <c r="AQ55" s="1367"/>
      <c r="AR55" s="1186"/>
      <c r="AS55" s="1259"/>
      <c r="AT55" s="1259"/>
      <c r="AU55" s="1259"/>
      <c r="AV55" s="1259"/>
      <c r="AW55" s="1259"/>
      <c r="AX55" s="1259"/>
      <c r="AY55" s="1259"/>
      <c r="AZ55" s="1259"/>
      <c r="BA55" s="1090"/>
      <c r="BB55" s="1090"/>
      <c r="BC55" s="1090"/>
      <c r="BD55" s="1090"/>
      <c r="BE55" s="1090"/>
      <c r="BF55" s="1090"/>
      <c r="BG55" s="1090"/>
      <c r="BH55" s="1090"/>
      <c r="BI55" s="1090"/>
      <c r="BJ55" s="1090"/>
      <c r="BK55" s="1090"/>
      <c r="BL55" s="1090"/>
      <c r="BM55" s="1090"/>
      <c r="BN55" s="1090"/>
      <c r="BO55" s="1090"/>
      <c r="BP55" s="1242"/>
    </row>
    <row r="56" spans="1:68" ht="9.6" customHeight="1" x14ac:dyDescent="0.4">
      <c r="A56" s="174"/>
      <c r="B56" s="1321" t="s">
        <v>90</v>
      </c>
      <c r="C56" s="1322"/>
      <c r="D56" s="1322"/>
      <c r="E56" s="1323"/>
      <c r="F56" s="1093" t="s">
        <v>21</v>
      </c>
      <c r="G56" s="1093"/>
      <c r="H56" s="1093"/>
      <c r="I56" s="1093"/>
      <c r="J56" s="1093"/>
      <c r="K56" s="1093"/>
      <c r="L56" s="1093"/>
      <c r="M56" s="1093"/>
      <c r="N56" s="1093"/>
      <c r="O56" s="1093"/>
      <c r="P56" s="1093"/>
      <c r="Q56" s="1093"/>
      <c r="R56" s="1093" t="s">
        <v>24</v>
      </c>
      <c r="S56" s="1093"/>
      <c r="T56" s="1093"/>
      <c r="U56" s="1093"/>
      <c r="V56" s="1093"/>
      <c r="W56" s="1093"/>
      <c r="X56" s="1093"/>
      <c r="Y56" s="1093"/>
      <c r="Z56" s="1093"/>
      <c r="AA56" s="1124" t="s">
        <v>78</v>
      </c>
      <c r="AB56" s="1124"/>
      <c r="AC56" s="1124"/>
      <c r="AD56" s="1124"/>
      <c r="AE56" s="1124"/>
      <c r="AF56" s="1093" t="s">
        <v>79</v>
      </c>
      <c r="AG56" s="1093"/>
      <c r="AH56" s="1093"/>
      <c r="AI56" s="1093"/>
      <c r="AJ56" s="1093"/>
      <c r="AK56" s="1093"/>
      <c r="AL56" s="174"/>
      <c r="AM56" s="174"/>
      <c r="AN56" s="1248"/>
      <c r="AO56" s="1249"/>
      <c r="AP56" s="1250"/>
      <c r="AQ56" s="1367"/>
      <c r="AR56" s="1186"/>
      <c r="AS56" s="1202" t="s">
        <v>650</v>
      </c>
      <c r="AT56" s="1203"/>
      <c r="AU56" s="1203"/>
      <c r="AV56" s="1203"/>
      <c r="AW56" s="1203"/>
      <c r="AX56" s="1203"/>
      <c r="AY56" s="1203"/>
      <c r="AZ56" s="1204"/>
      <c r="BA56" s="1090" t="s">
        <v>607</v>
      </c>
      <c r="BB56" s="1090"/>
      <c r="BC56" s="1090"/>
      <c r="BD56" s="1090">
        <f>BD50+BD52+BD54</f>
        <v>0</v>
      </c>
      <c r="BE56" s="1090"/>
      <c r="BF56" s="1090"/>
      <c r="BG56" s="1090"/>
      <c r="BH56" s="1090"/>
      <c r="BI56" s="1090"/>
      <c r="BJ56" s="1090"/>
      <c r="BK56" s="1090"/>
      <c r="BL56" s="1090"/>
      <c r="BM56" s="1090"/>
      <c r="BN56" s="1090"/>
      <c r="BO56" s="1090"/>
      <c r="BP56" s="1242"/>
    </row>
    <row r="57" spans="1:68" ht="9.6" customHeight="1" x14ac:dyDescent="0.4">
      <c r="A57" s="174"/>
      <c r="B57" s="1324"/>
      <c r="C57" s="1325"/>
      <c r="D57" s="1325"/>
      <c r="E57" s="1326"/>
      <c r="F57" s="1090" t="str">
        <f>住民税に関する事項!M8&amp;""</f>
        <v/>
      </c>
      <c r="G57" s="1090"/>
      <c r="H57" s="1090"/>
      <c r="I57" s="1090"/>
      <c r="J57" s="1090"/>
      <c r="K57" s="1090"/>
      <c r="L57" s="1090"/>
      <c r="M57" s="1090"/>
      <c r="N57" s="1090"/>
      <c r="O57" s="1090"/>
      <c r="P57" s="1090"/>
      <c r="Q57" s="1090"/>
      <c r="R57" s="1123" t="str">
        <f>IF(住民税に関する事項!M10="【選択】","",(住民税に関する事項!M10&amp;住民税に関する事項!Q10&amp;住民税に関する事項!T10&amp;住民税に関する事項!V10&amp;住民税に関する事項!Y10&amp;住民税に関する事項!AA10&amp;住民税に関する事項!AD10))</f>
        <v/>
      </c>
      <c r="S57" s="1123"/>
      <c r="T57" s="1123"/>
      <c r="U57" s="1123"/>
      <c r="V57" s="1123"/>
      <c r="W57" s="1123"/>
      <c r="X57" s="1123"/>
      <c r="Y57" s="1123"/>
      <c r="Z57" s="1123"/>
      <c r="AA57" s="1283" t="str">
        <f>IF(住民税に関する事項!V14="【選択】","",住民税に関する事項!V14)</f>
        <v/>
      </c>
      <c r="AB57" s="1284"/>
      <c r="AC57" s="1284"/>
      <c r="AD57" s="1284"/>
      <c r="AE57" s="1284"/>
      <c r="AF57" s="1090" t="str">
        <f>IF(住民税に関する事項!AA8="【選択】","",住民税に関する事項!AA8)</f>
        <v/>
      </c>
      <c r="AG57" s="1090"/>
      <c r="AH57" s="1090"/>
      <c r="AI57" s="1090"/>
      <c r="AJ57" s="1090"/>
      <c r="AK57" s="1090"/>
      <c r="AL57" s="174"/>
      <c r="AM57" s="174"/>
      <c r="AN57" s="1248"/>
      <c r="AO57" s="1249"/>
      <c r="AP57" s="1250"/>
      <c r="AQ57" s="1375"/>
      <c r="AR57" s="1376"/>
      <c r="AS57" s="1205"/>
      <c r="AT57" s="1206"/>
      <c r="AU57" s="1206"/>
      <c r="AV57" s="1206"/>
      <c r="AW57" s="1206"/>
      <c r="AX57" s="1206"/>
      <c r="AY57" s="1206"/>
      <c r="AZ57" s="1207"/>
      <c r="BA57" s="1090"/>
      <c r="BB57" s="1090"/>
      <c r="BC57" s="1090"/>
      <c r="BD57" s="1090"/>
      <c r="BE57" s="1090"/>
      <c r="BF57" s="1090"/>
      <c r="BG57" s="1090"/>
      <c r="BH57" s="1090"/>
      <c r="BI57" s="1090"/>
      <c r="BJ57" s="1090"/>
      <c r="BK57" s="1090"/>
      <c r="BL57" s="1090"/>
      <c r="BM57" s="1090"/>
      <c r="BN57" s="1090"/>
      <c r="BO57" s="1090"/>
      <c r="BP57" s="1242"/>
    </row>
    <row r="58" spans="1:68" ht="9.6" customHeight="1" x14ac:dyDescent="0.4">
      <c r="A58" s="174"/>
      <c r="B58" s="1324"/>
      <c r="C58" s="1325"/>
      <c r="D58" s="1325"/>
      <c r="E58" s="1326"/>
      <c r="F58" s="1090"/>
      <c r="G58" s="1090"/>
      <c r="H58" s="1090"/>
      <c r="I58" s="1090"/>
      <c r="J58" s="1090"/>
      <c r="K58" s="1090"/>
      <c r="L58" s="1090"/>
      <c r="M58" s="1090"/>
      <c r="N58" s="1090"/>
      <c r="O58" s="1090"/>
      <c r="P58" s="1090"/>
      <c r="Q58" s="1090"/>
      <c r="R58" s="1123"/>
      <c r="S58" s="1123"/>
      <c r="T58" s="1123"/>
      <c r="U58" s="1123"/>
      <c r="V58" s="1123"/>
      <c r="W58" s="1123"/>
      <c r="X58" s="1123"/>
      <c r="Y58" s="1123"/>
      <c r="Z58" s="1123"/>
      <c r="AA58" s="1284"/>
      <c r="AB58" s="1284"/>
      <c r="AC58" s="1284"/>
      <c r="AD58" s="1284"/>
      <c r="AE58" s="1284"/>
      <c r="AF58" s="1090"/>
      <c r="AG58" s="1090"/>
      <c r="AH58" s="1090"/>
      <c r="AI58" s="1090"/>
      <c r="AJ58" s="1090"/>
      <c r="AK58" s="1090"/>
      <c r="AL58" s="174"/>
      <c r="AM58" s="174"/>
      <c r="AN58" s="1248"/>
      <c r="AO58" s="1249"/>
      <c r="AP58" s="1250"/>
      <c r="AQ58" s="1139" t="s">
        <v>56</v>
      </c>
      <c r="AR58" s="1140"/>
      <c r="AS58" s="1140"/>
      <c r="AT58" s="1140"/>
      <c r="AU58" s="1140"/>
      <c r="AV58" s="1140"/>
      <c r="AW58" s="1140"/>
      <c r="AX58" s="1140"/>
      <c r="AY58" s="1140"/>
      <c r="AZ58" s="1141"/>
      <c r="BA58" s="1090" t="s">
        <v>279</v>
      </c>
      <c r="BB58" s="1090"/>
      <c r="BC58" s="1090"/>
      <c r="BD58" s="1090">
        <f>'2.収入'!AR24</f>
        <v>0</v>
      </c>
      <c r="BE58" s="1090"/>
      <c r="BF58" s="1090"/>
      <c r="BG58" s="1090"/>
      <c r="BH58" s="1090"/>
      <c r="BI58" s="1090"/>
      <c r="BJ58" s="1090"/>
      <c r="BK58" s="1090"/>
      <c r="BL58" s="1090"/>
      <c r="BM58" s="1090"/>
      <c r="BN58" s="1090"/>
      <c r="BO58" s="1090"/>
      <c r="BP58" s="1242"/>
    </row>
    <row r="59" spans="1:68" ht="9.6" customHeight="1" x14ac:dyDescent="0.4">
      <c r="A59" s="174"/>
      <c r="B59" s="1324"/>
      <c r="C59" s="1325"/>
      <c r="D59" s="1325"/>
      <c r="E59" s="1326"/>
      <c r="F59" s="1285" t="s">
        <v>22</v>
      </c>
      <c r="G59" s="1285"/>
      <c r="H59" s="1285"/>
      <c r="I59" s="1285"/>
      <c r="J59" s="1285"/>
      <c r="K59" s="1285"/>
      <c r="L59" s="1123" t="str">
        <f>住民税に関する事項!M12&amp;""</f>
        <v/>
      </c>
      <c r="M59" s="1123"/>
      <c r="N59" s="1123"/>
      <c r="O59" s="1123"/>
      <c r="P59" s="1123"/>
      <c r="Q59" s="1123"/>
      <c r="R59" s="1123"/>
      <c r="S59" s="1123"/>
      <c r="T59" s="1123"/>
      <c r="U59" s="1123"/>
      <c r="V59" s="1123"/>
      <c r="W59" s="1123"/>
      <c r="X59" s="1123"/>
      <c r="Y59" s="1123"/>
      <c r="Z59" s="1123"/>
      <c r="AA59" s="1279"/>
      <c r="AB59" s="1280"/>
      <c r="AC59" s="1280"/>
      <c r="AD59" s="1280"/>
      <c r="AE59" s="1280"/>
      <c r="AF59" s="1280"/>
      <c r="AG59" s="1280"/>
      <c r="AH59" s="1280"/>
      <c r="AI59" s="1280"/>
      <c r="AJ59" s="1280"/>
      <c r="AK59" s="1281"/>
      <c r="AL59" s="174"/>
      <c r="AM59" s="174"/>
      <c r="AN59" s="1248"/>
      <c r="AO59" s="1249"/>
      <c r="AP59" s="1250"/>
      <c r="AQ59" s="1142"/>
      <c r="AR59" s="1143"/>
      <c r="AS59" s="1143"/>
      <c r="AT59" s="1143"/>
      <c r="AU59" s="1143"/>
      <c r="AV59" s="1143"/>
      <c r="AW59" s="1143"/>
      <c r="AX59" s="1143"/>
      <c r="AY59" s="1143"/>
      <c r="AZ59" s="1144"/>
      <c r="BA59" s="1090"/>
      <c r="BB59" s="1090"/>
      <c r="BC59" s="1090"/>
      <c r="BD59" s="1090"/>
      <c r="BE59" s="1090"/>
      <c r="BF59" s="1090"/>
      <c r="BG59" s="1090"/>
      <c r="BH59" s="1090"/>
      <c r="BI59" s="1090"/>
      <c r="BJ59" s="1090"/>
      <c r="BK59" s="1090"/>
      <c r="BL59" s="1090"/>
      <c r="BM59" s="1090"/>
      <c r="BN59" s="1090"/>
      <c r="BO59" s="1090"/>
      <c r="BP59" s="1242"/>
    </row>
    <row r="60" spans="1:68" ht="9.6" customHeight="1" x14ac:dyDescent="0.4">
      <c r="A60" s="174"/>
      <c r="B60" s="1324"/>
      <c r="C60" s="1325"/>
      <c r="D60" s="1325"/>
      <c r="E60" s="1326"/>
      <c r="F60" s="1093" t="s">
        <v>21</v>
      </c>
      <c r="G60" s="1093"/>
      <c r="H60" s="1093"/>
      <c r="I60" s="1093"/>
      <c r="J60" s="1093"/>
      <c r="K60" s="1093"/>
      <c r="L60" s="1093"/>
      <c r="M60" s="1093"/>
      <c r="N60" s="1093"/>
      <c r="O60" s="1093"/>
      <c r="P60" s="1093"/>
      <c r="Q60" s="1093"/>
      <c r="R60" s="1093" t="s">
        <v>24</v>
      </c>
      <c r="S60" s="1093"/>
      <c r="T60" s="1093"/>
      <c r="U60" s="1093"/>
      <c r="V60" s="1093"/>
      <c r="W60" s="1093"/>
      <c r="X60" s="1093"/>
      <c r="Y60" s="1093"/>
      <c r="Z60" s="1093"/>
      <c r="AA60" s="1124" t="s">
        <v>78</v>
      </c>
      <c r="AB60" s="1124"/>
      <c r="AC60" s="1124"/>
      <c r="AD60" s="1124"/>
      <c r="AE60" s="1124"/>
      <c r="AF60" s="1093" t="s">
        <v>79</v>
      </c>
      <c r="AG60" s="1093"/>
      <c r="AH60" s="1093"/>
      <c r="AI60" s="1093"/>
      <c r="AJ60" s="1093"/>
      <c r="AK60" s="1093"/>
      <c r="AL60" s="174"/>
      <c r="AM60" s="174"/>
      <c r="AN60" s="1184"/>
      <c r="AO60" s="1185"/>
      <c r="AP60" s="1186"/>
      <c r="AQ60" s="1353" t="s">
        <v>55</v>
      </c>
      <c r="AR60" s="1354"/>
      <c r="AS60" s="1354"/>
      <c r="AT60" s="1354"/>
      <c r="AU60" s="1354"/>
      <c r="AV60" s="1354"/>
      <c r="AW60" s="1354"/>
      <c r="AX60" s="1354"/>
      <c r="AY60" s="1354"/>
      <c r="AZ60" s="1355"/>
      <c r="BA60" s="1090" t="s">
        <v>57</v>
      </c>
      <c r="BB60" s="1090"/>
      <c r="BC60" s="1090"/>
      <c r="BD60" s="1090">
        <f>SUM(BD38:BP49)+IF(BD56&lt;0,0,BD56)+BD58</f>
        <v>0</v>
      </c>
      <c r="BE60" s="1090"/>
      <c r="BF60" s="1090"/>
      <c r="BG60" s="1090"/>
      <c r="BH60" s="1090"/>
      <c r="BI60" s="1090"/>
      <c r="BJ60" s="1090"/>
      <c r="BK60" s="1090"/>
      <c r="BL60" s="1090"/>
      <c r="BM60" s="1090"/>
      <c r="BN60" s="1090"/>
      <c r="BO60" s="1090"/>
      <c r="BP60" s="1242"/>
    </row>
    <row r="61" spans="1:68" ht="9.6" customHeight="1" thickBot="1" x14ac:dyDescent="0.45">
      <c r="A61" s="174"/>
      <c r="B61" s="1324"/>
      <c r="C61" s="1325"/>
      <c r="D61" s="1325"/>
      <c r="E61" s="1326"/>
      <c r="F61" s="1090" t="str">
        <f>住民税に関する事項!M16&amp;""</f>
        <v/>
      </c>
      <c r="G61" s="1090"/>
      <c r="H61" s="1090"/>
      <c r="I61" s="1090"/>
      <c r="J61" s="1090"/>
      <c r="K61" s="1090"/>
      <c r="L61" s="1090"/>
      <c r="M61" s="1090"/>
      <c r="N61" s="1090"/>
      <c r="O61" s="1090"/>
      <c r="P61" s="1090"/>
      <c r="Q61" s="1090"/>
      <c r="R61" s="1123" t="str">
        <f>IF(住民税に関する事項!M18="【選択】","",(住民税に関する事項!M10&amp;住民税に関する事項!Q10&amp;住民税に関する事項!T10&amp;住民税に関する事項!V10&amp;住民税に関する事項!Y10&amp;住民税に関する事項!AA10&amp;住民税に関する事項!AD10))</f>
        <v/>
      </c>
      <c r="S61" s="1123"/>
      <c r="T61" s="1123"/>
      <c r="U61" s="1123"/>
      <c r="V61" s="1123"/>
      <c r="W61" s="1123"/>
      <c r="X61" s="1123"/>
      <c r="Y61" s="1123"/>
      <c r="Z61" s="1123"/>
      <c r="AA61" s="1283" t="str">
        <f>IF(住民税に関する事項!V22="【選択】","",住民税に関する事項!V22)</f>
        <v/>
      </c>
      <c r="AB61" s="1284"/>
      <c r="AC61" s="1284"/>
      <c r="AD61" s="1284"/>
      <c r="AE61" s="1284"/>
      <c r="AF61" s="1123" t="str">
        <f>IF(住民税に関する事項!AA16="【選択】","",住民税に関する事項!AA16)</f>
        <v/>
      </c>
      <c r="AG61" s="1123"/>
      <c r="AH61" s="1123"/>
      <c r="AI61" s="1123"/>
      <c r="AJ61" s="1123"/>
      <c r="AK61" s="1123"/>
      <c r="AL61" s="174"/>
      <c r="AM61" s="174"/>
      <c r="AN61" s="1187"/>
      <c r="AO61" s="1188"/>
      <c r="AP61" s="1189"/>
      <c r="AQ61" s="1356"/>
      <c r="AR61" s="1357"/>
      <c r="AS61" s="1357"/>
      <c r="AT61" s="1357"/>
      <c r="AU61" s="1357"/>
      <c r="AV61" s="1357"/>
      <c r="AW61" s="1357"/>
      <c r="AX61" s="1357"/>
      <c r="AY61" s="1357"/>
      <c r="AZ61" s="1358"/>
      <c r="BA61" s="1090"/>
      <c r="BB61" s="1090"/>
      <c r="BC61" s="1090"/>
      <c r="BD61" s="1245"/>
      <c r="BE61" s="1245"/>
      <c r="BF61" s="1245"/>
      <c r="BG61" s="1245"/>
      <c r="BH61" s="1245"/>
      <c r="BI61" s="1245"/>
      <c r="BJ61" s="1245"/>
      <c r="BK61" s="1245"/>
      <c r="BL61" s="1245"/>
      <c r="BM61" s="1245"/>
      <c r="BN61" s="1245"/>
      <c r="BO61" s="1245"/>
      <c r="BP61" s="1246"/>
    </row>
    <row r="62" spans="1:68" ht="9.6" customHeight="1" x14ac:dyDescent="0.4">
      <c r="A62" s="174"/>
      <c r="B62" s="1324"/>
      <c r="C62" s="1325"/>
      <c r="D62" s="1325"/>
      <c r="E62" s="1326"/>
      <c r="F62" s="1090"/>
      <c r="G62" s="1090"/>
      <c r="H62" s="1090"/>
      <c r="I62" s="1090"/>
      <c r="J62" s="1090"/>
      <c r="K62" s="1090"/>
      <c r="L62" s="1090"/>
      <c r="M62" s="1090"/>
      <c r="N62" s="1090"/>
      <c r="O62" s="1090"/>
      <c r="P62" s="1090"/>
      <c r="Q62" s="1090"/>
      <c r="R62" s="1123"/>
      <c r="S62" s="1123"/>
      <c r="T62" s="1123"/>
      <c r="U62" s="1123"/>
      <c r="V62" s="1123"/>
      <c r="W62" s="1123"/>
      <c r="X62" s="1123"/>
      <c r="Y62" s="1123"/>
      <c r="Z62" s="1123"/>
      <c r="AA62" s="1284"/>
      <c r="AB62" s="1284"/>
      <c r="AC62" s="1284"/>
      <c r="AD62" s="1284"/>
      <c r="AE62" s="1284"/>
      <c r="AF62" s="1123"/>
      <c r="AG62" s="1123"/>
      <c r="AH62" s="1123"/>
      <c r="AI62" s="1123"/>
      <c r="AJ62" s="1123"/>
      <c r="AK62" s="1123"/>
      <c r="AL62" s="174"/>
      <c r="AM62" s="174"/>
      <c r="AN62" s="1276"/>
      <c r="AO62" s="1277"/>
      <c r="AP62" s="1278"/>
      <c r="AQ62" s="1260" t="s">
        <v>61</v>
      </c>
      <c r="AR62" s="1261"/>
      <c r="AS62" s="1261"/>
      <c r="AT62" s="1261"/>
      <c r="AU62" s="1261"/>
      <c r="AV62" s="1261"/>
      <c r="AW62" s="1261"/>
      <c r="AX62" s="1261"/>
      <c r="AY62" s="1261"/>
      <c r="AZ62" s="1262"/>
      <c r="BA62" s="1090" t="s">
        <v>58</v>
      </c>
      <c r="BB62" s="1090"/>
      <c r="BC62" s="1090"/>
      <c r="BD62" s="1257">
        <f>'3.控除'!Y12</f>
        <v>0</v>
      </c>
      <c r="BE62" s="1257"/>
      <c r="BF62" s="1257"/>
      <c r="BG62" s="1257"/>
      <c r="BH62" s="1257"/>
      <c r="BI62" s="1257"/>
      <c r="BJ62" s="1257"/>
      <c r="BK62" s="1257"/>
      <c r="BL62" s="1257"/>
      <c r="BM62" s="1257"/>
      <c r="BN62" s="1257"/>
      <c r="BO62" s="1257"/>
      <c r="BP62" s="1258"/>
    </row>
    <row r="63" spans="1:68" ht="9.6" customHeight="1" x14ac:dyDescent="0.4">
      <c r="A63" s="174"/>
      <c r="B63" s="1324"/>
      <c r="C63" s="1325"/>
      <c r="D63" s="1325"/>
      <c r="E63" s="1326"/>
      <c r="F63" s="1285" t="s">
        <v>22</v>
      </c>
      <c r="G63" s="1285"/>
      <c r="H63" s="1285"/>
      <c r="I63" s="1285"/>
      <c r="J63" s="1285"/>
      <c r="K63" s="1285"/>
      <c r="L63" s="1123" t="str">
        <f>住民税に関する事項!M20&amp;""</f>
        <v/>
      </c>
      <c r="M63" s="1123"/>
      <c r="N63" s="1123"/>
      <c r="O63" s="1123"/>
      <c r="P63" s="1123"/>
      <c r="Q63" s="1123"/>
      <c r="R63" s="1123"/>
      <c r="S63" s="1123"/>
      <c r="T63" s="1123"/>
      <c r="U63" s="1123"/>
      <c r="V63" s="1123"/>
      <c r="W63" s="1123"/>
      <c r="X63" s="1123"/>
      <c r="Y63" s="1123"/>
      <c r="Z63" s="1123"/>
      <c r="AA63" s="1279"/>
      <c r="AB63" s="1280"/>
      <c r="AC63" s="1280"/>
      <c r="AD63" s="1280"/>
      <c r="AE63" s="1280"/>
      <c r="AF63" s="1280"/>
      <c r="AG63" s="1280"/>
      <c r="AH63" s="1280"/>
      <c r="AI63" s="1280"/>
      <c r="AJ63" s="1280"/>
      <c r="AK63" s="1281"/>
      <c r="AL63" s="174"/>
      <c r="AM63" s="174"/>
      <c r="AN63" s="1184"/>
      <c r="AO63" s="1185"/>
      <c r="AP63" s="1186"/>
      <c r="AQ63" s="1211"/>
      <c r="AR63" s="1212"/>
      <c r="AS63" s="1212"/>
      <c r="AT63" s="1212"/>
      <c r="AU63" s="1212"/>
      <c r="AV63" s="1212"/>
      <c r="AW63" s="1212"/>
      <c r="AX63" s="1212"/>
      <c r="AY63" s="1212"/>
      <c r="AZ63" s="1213"/>
      <c r="BA63" s="1090"/>
      <c r="BB63" s="1090"/>
      <c r="BC63" s="1090"/>
      <c r="BD63" s="1090"/>
      <c r="BE63" s="1090"/>
      <c r="BF63" s="1090"/>
      <c r="BG63" s="1090"/>
      <c r="BH63" s="1090"/>
      <c r="BI63" s="1090"/>
      <c r="BJ63" s="1090"/>
      <c r="BK63" s="1090"/>
      <c r="BL63" s="1090"/>
      <c r="BM63" s="1090"/>
      <c r="BN63" s="1090"/>
      <c r="BO63" s="1090"/>
      <c r="BP63" s="1242"/>
    </row>
    <row r="64" spans="1:68" ht="9.6" customHeight="1" x14ac:dyDescent="0.4">
      <c r="A64" s="174"/>
      <c r="B64" s="1324"/>
      <c r="C64" s="1325"/>
      <c r="D64" s="1325"/>
      <c r="E64" s="1326"/>
      <c r="F64" s="1093" t="s">
        <v>21</v>
      </c>
      <c r="G64" s="1093"/>
      <c r="H64" s="1093"/>
      <c r="I64" s="1093"/>
      <c r="J64" s="1093"/>
      <c r="K64" s="1093"/>
      <c r="L64" s="1093"/>
      <c r="M64" s="1093"/>
      <c r="N64" s="1093"/>
      <c r="O64" s="1093"/>
      <c r="P64" s="1093"/>
      <c r="Q64" s="1093"/>
      <c r="R64" s="1093" t="s">
        <v>24</v>
      </c>
      <c r="S64" s="1093"/>
      <c r="T64" s="1093"/>
      <c r="U64" s="1093"/>
      <c r="V64" s="1093"/>
      <c r="W64" s="1093"/>
      <c r="X64" s="1093"/>
      <c r="Y64" s="1093"/>
      <c r="Z64" s="1093"/>
      <c r="AA64" s="1124" t="s">
        <v>78</v>
      </c>
      <c r="AB64" s="1124"/>
      <c r="AC64" s="1124"/>
      <c r="AD64" s="1124"/>
      <c r="AE64" s="1124"/>
      <c r="AF64" s="1093" t="s">
        <v>79</v>
      </c>
      <c r="AG64" s="1093"/>
      <c r="AH64" s="1093"/>
      <c r="AI64" s="1093"/>
      <c r="AJ64" s="1093"/>
      <c r="AK64" s="1093"/>
      <c r="AL64" s="174"/>
      <c r="AM64" s="174"/>
      <c r="AN64" s="1248" t="s">
        <v>75</v>
      </c>
      <c r="AO64" s="1249"/>
      <c r="AP64" s="1250"/>
      <c r="AQ64" s="1251" t="s">
        <v>62</v>
      </c>
      <c r="AR64" s="1252"/>
      <c r="AS64" s="1252"/>
      <c r="AT64" s="1252"/>
      <c r="AU64" s="1252"/>
      <c r="AV64" s="1252"/>
      <c r="AW64" s="1252"/>
      <c r="AX64" s="1252"/>
      <c r="AY64" s="1252"/>
      <c r="AZ64" s="1253"/>
      <c r="BA64" s="1090" t="s">
        <v>59</v>
      </c>
      <c r="BB64" s="1090"/>
      <c r="BC64" s="1090"/>
      <c r="BD64" s="1090">
        <f>'3.控除'!G16</f>
        <v>0</v>
      </c>
      <c r="BE64" s="1090"/>
      <c r="BF64" s="1090"/>
      <c r="BG64" s="1090"/>
      <c r="BH64" s="1090"/>
      <c r="BI64" s="1090"/>
      <c r="BJ64" s="1090"/>
      <c r="BK64" s="1090"/>
      <c r="BL64" s="1090"/>
      <c r="BM64" s="1090"/>
      <c r="BN64" s="1090"/>
      <c r="BO64" s="1090"/>
      <c r="BP64" s="1242"/>
    </row>
    <row r="65" spans="1:68" ht="9.6" customHeight="1" x14ac:dyDescent="0.4">
      <c r="A65" s="174"/>
      <c r="B65" s="1324"/>
      <c r="C65" s="1325"/>
      <c r="D65" s="1325"/>
      <c r="E65" s="1326"/>
      <c r="F65" s="1090" t="str">
        <f>住民税に関する事項!M24&amp;""</f>
        <v/>
      </c>
      <c r="G65" s="1090"/>
      <c r="H65" s="1090"/>
      <c r="I65" s="1090"/>
      <c r="J65" s="1090"/>
      <c r="K65" s="1090"/>
      <c r="L65" s="1090"/>
      <c r="M65" s="1090"/>
      <c r="N65" s="1090"/>
      <c r="O65" s="1090"/>
      <c r="P65" s="1090"/>
      <c r="Q65" s="1090"/>
      <c r="R65" s="1123" t="str">
        <f>IF(住民税に関する事項!M26="【選択】","",(住民税に関する事項!M26&amp;住民税に関する事項!Q26&amp;住民税に関する事項!T26&amp;住民税に関する事項!V26&amp;住民税に関する事項!Y26&amp;住民税に関する事項!AA26&amp;住民税に関する事項!AD26))</f>
        <v/>
      </c>
      <c r="S65" s="1123"/>
      <c r="T65" s="1123"/>
      <c r="U65" s="1123"/>
      <c r="V65" s="1123"/>
      <c r="W65" s="1123"/>
      <c r="X65" s="1123"/>
      <c r="Y65" s="1123"/>
      <c r="Z65" s="1123"/>
      <c r="AA65" s="1283" t="str">
        <f>IF(住民税に関する事項!V30="【選択】","",住民税に関する事項!V30)</f>
        <v/>
      </c>
      <c r="AB65" s="1284"/>
      <c r="AC65" s="1284"/>
      <c r="AD65" s="1284"/>
      <c r="AE65" s="1284"/>
      <c r="AF65" s="1123" t="str">
        <f>IF(住民税に関する事項!AA24="【選択】","",住民税に関する事項!AA24)</f>
        <v/>
      </c>
      <c r="AG65" s="1123"/>
      <c r="AH65" s="1123"/>
      <c r="AI65" s="1123"/>
      <c r="AJ65" s="1123"/>
      <c r="AK65" s="1123"/>
      <c r="AL65" s="174"/>
      <c r="AM65" s="174"/>
      <c r="AN65" s="1248"/>
      <c r="AO65" s="1249"/>
      <c r="AP65" s="1250"/>
      <c r="AQ65" s="1254"/>
      <c r="AR65" s="1255"/>
      <c r="AS65" s="1255"/>
      <c r="AT65" s="1255"/>
      <c r="AU65" s="1255"/>
      <c r="AV65" s="1255"/>
      <c r="AW65" s="1255"/>
      <c r="AX65" s="1255"/>
      <c r="AY65" s="1255"/>
      <c r="AZ65" s="1256"/>
      <c r="BA65" s="1090"/>
      <c r="BB65" s="1090"/>
      <c r="BC65" s="1090"/>
      <c r="BD65" s="1090"/>
      <c r="BE65" s="1090"/>
      <c r="BF65" s="1090"/>
      <c r="BG65" s="1090"/>
      <c r="BH65" s="1090"/>
      <c r="BI65" s="1090"/>
      <c r="BJ65" s="1090"/>
      <c r="BK65" s="1090"/>
      <c r="BL65" s="1090"/>
      <c r="BM65" s="1090"/>
      <c r="BN65" s="1090"/>
      <c r="BO65" s="1090"/>
      <c r="BP65" s="1242"/>
    </row>
    <row r="66" spans="1:68" ht="9.6" customHeight="1" x14ac:dyDescent="0.4">
      <c r="A66" s="174"/>
      <c r="B66" s="1324"/>
      <c r="C66" s="1325"/>
      <c r="D66" s="1325"/>
      <c r="E66" s="1326"/>
      <c r="F66" s="1090"/>
      <c r="G66" s="1090"/>
      <c r="H66" s="1090"/>
      <c r="I66" s="1090"/>
      <c r="J66" s="1090"/>
      <c r="K66" s="1090"/>
      <c r="L66" s="1090"/>
      <c r="M66" s="1090"/>
      <c r="N66" s="1090"/>
      <c r="O66" s="1090"/>
      <c r="P66" s="1090"/>
      <c r="Q66" s="1090"/>
      <c r="R66" s="1123"/>
      <c r="S66" s="1123"/>
      <c r="T66" s="1123"/>
      <c r="U66" s="1123"/>
      <c r="V66" s="1123"/>
      <c r="W66" s="1123"/>
      <c r="X66" s="1123"/>
      <c r="Y66" s="1123"/>
      <c r="Z66" s="1123"/>
      <c r="AA66" s="1284"/>
      <c r="AB66" s="1284"/>
      <c r="AC66" s="1284"/>
      <c r="AD66" s="1284"/>
      <c r="AE66" s="1284"/>
      <c r="AF66" s="1123"/>
      <c r="AG66" s="1123"/>
      <c r="AH66" s="1123"/>
      <c r="AI66" s="1123"/>
      <c r="AJ66" s="1123"/>
      <c r="AK66" s="1123"/>
      <c r="AL66" s="174"/>
      <c r="AM66" s="174"/>
      <c r="AN66" s="1248"/>
      <c r="AO66" s="1249"/>
      <c r="AP66" s="1250"/>
      <c r="AQ66" s="1208" t="s">
        <v>63</v>
      </c>
      <c r="AR66" s="1209"/>
      <c r="AS66" s="1209"/>
      <c r="AT66" s="1209"/>
      <c r="AU66" s="1209"/>
      <c r="AV66" s="1209"/>
      <c r="AW66" s="1209"/>
      <c r="AX66" s="1209"/>
      <c r="AY66" s="1209"/>
      <c r="AZ66" s="1210"/>
      <c r="BA66" s="1090" t="s">
        <v>608</v>
      </c>
      <c r="BB66" s="1090"/>
      <c r="BC66" s="1090"/>
      <c r="BD66" s="1090">
        <f>計算用シート!E46</f>
        <v>0</v>
      </c>
      <c r="BE66" s="1090"/>
      <c r="BF66" s="1090"/>
      <c r="BG66" s="1090"/>
      <c r="BH66" s="1090"/>
      <c r="BI66" s="1090"/>
      <c r="BJ66" s="1090"/>
      <c r="BK66" s="1090"/>
      <c r="BL66" s="1090"/>
      <c r="BM66" s="1090"/>
      <c r="BN66" s="1090"/>
      <c r="BO66" s="1090"/>
      <c r="BP66" s="1242"/>
    </row>
    <row r="67" spans="1:68" ht="9.6" customHeight="1" x14ac:dyDescent="0.4">
      <c r="A67" s="174"/>
      <c r="B67" s="1327"/>
      <c r="C67" s="1328"/>
      <c r="D67" s="1328"/>
      <c r="E67" s="1329"/>
      <c r="F67" s="1285" t="s">
        <v>22</v>
      </c>
      <c r="G67" s="1285"/>
      <c r="H67" s="1285"/>
      <c r="I67" s="1285"/>
      <c r="J67" s="1285"/>
      <c r="K67" s="1285"/>
      <c r="L67" s="1123" t="str">
        <f>住民税に関する事項!M28&amp;""</f>
        <v/>
      </c>
      <c r="M67" s="1123"/>
      <c r="N67" s="1123"/>
      <c r="O67" s="1123"/>
      <c r="P67" s="1123"/>
      <c r="Q67" s="1123"/>
      <c r="R67" s="1123"/>
      <c r="S67" s="1123"/>
      <c r="T67" s="1123"/>
      <c r="U67" s="1123"/>
      <c r="V67" s="1123"/>
      <c r="W67" s="1123"/>
      <c r="X67" s="1123"/>
      <c r="Y67" s="1123"/>
      <c r="Z67" s="1123"/>
      <c r="AA67" s="1279"/>
      <c r="AB67" s="1280"/>
      <c r="AC67" s="1280"/>
      <c r="AD67" s="1280"/>
      <c r="AE67" s="1280"/>
      <c r="AF67" s="1280"/>
      <c r="AG67" s="1280"/>
      <c r="AH67" s="1280"/>
      <c r="AI67" s="1280"/>
      <c r="AJ67" s="1280"/>
      <c r="AK67" s="1281"/>
      <c r="AL67" s="174"/>
      <c r="AM67" s="174"/>
      <c r="AN67" s="1248"/>
      <c r="AO67" s="1249"/>
      <c r="AP67" s="1250"/>
      <c r="AQ67" s="1211"/>
      <c r="AR67" s="1212"/>
      <c r="AS67" s="1212"/>
      <c r="AT67" s="1212"/>
      <c r="AU67" s="1212"/>
      <c r="AV67" s="1212"/>
      <c r="AW67" s="1212"/>
      <c r="AX67" s="1212"/>
      <c r="AY67" s="1212"/>
      <c r="AZ67" s="1213"/>
      <c r="BA67" s="1090"/>
      <c r="BB67" s="1090"/>
      <c r="BC67" s="1090"/>
      <c r="BD67" s="1090"/>
      <c r="BE67" s="1090"/>
      <c r="BF67" s="1090"/>
      <c r="BG67" s="1090"/>
      <c r="BH67" s="1090"/>
      <c r="BI67" s="1090"/>
      <c r="BJ67" s="1090"/>
      <c r="BK67" s="1090"/>
      <c r="BL67" s="1090"/>
      <c r="BM67" s="1090"/>
      <c r="BN67" s="1090"/>
      <c r="BO67" s="1090"/>
      <c r="BP67" s="1242"/>
    </row>
    <row r="68" spans="1:68" ht="9.6" customHeight="1" x14ac:dyDescent="0.4">
      <c r="A68" s="174"/>
      <c r="B68" s="174"/>
      <c r="C68" s="174"/>
      <c r="D68" s="174"/>
      <c r="E68" s="174"/>
      <c r="F68" s="174"/>
      <c r="G68" s="174"/>
      <c r="H68" s="174"/>
      <c r="I68" s="174"/>
      <c r="J68" s="174"/>
      <c r="K68" s="174"/>
      <c r="L68" s="174"/>
      <c r="M68" s="174"/>
      <c r="N68" s="174"/>
      <c r="O68" s="174"/>
      <c r="P68" s="174"/>
      <c r="Q68" s="174"/>
      <c r="R68" s="174"/>
      <c r="S68" s="174"/>
      <c r="T68" s="174"/>
      <c r="U68" s="174"/>
      <c r="V68" s="1282" t="s">
        <v>89</v>
      </c>
      <c r="W68" s="1282"/>
      <c r="X68" s="1282"/>
      <c r="Y68" s="1282"/>
      <c r="Z68" s="1282"/>
      <c r="AA68" s="1090">
        <f>計算用シート!K105</f>
        <v>0</v>
      </c>
      <c r="AB68" s="1090"/>
      <c r="AC68" s="1090"/>
      <c r="AD68" s="1090"/>
      <c r="AE68" s="1090"/>
      <c r="AF68" s="1090"/>
      <c r="AG68" s="1090"/>
      <c r="AH68" s="1090"/>
      <c r="AI68" s="1090"/>
      <c r="AJ68" s="1090"/>
      <c r="AK68" s="1090"/>
      <c r="AL68" s="174"/>
      <c r="AM68" s="174"/>
      <c r="AN68" s="1248"/>
      <c r="AO68" s="1249"/>
      <c r="AP68" s="1250"/>
      <c r="AQ68" s="1208" t="s">
        <v>64</v>
      </c>
      <c r="AR68" s="1209"/>
      <c r="AS68" s="1209"/>
      <c r="AT68" s="1209"/>
      <c r="AU68" s="1209"/>
      <c r="AV68" s="1209"/>
      <c r="AW68" s="1209"/>
      <c r="AX68" s="1209"/>
      <c r="AY68" s="1209"/>
      <c r="AZ68" s="1210"/>
      <c r="BA68" s="1090" t="s">
        <v>609</v>
      </c>
      <c r="BB68" s="1090"/>
      <c r="BC68" s="1090"/>
      <c r="BD68" s="1090">
        <f>計算用シート!F50</f>
        <v>0</v>
      </c>
      <c r="BE68" s="1090"/>
      <c r="BF68" s="1090"/>
      <c r="BG68" s="1090"/>
      <c r="BH68" s="1090"/>
      <c r="BI68" s="1090"/>
      <c r="BJ68" s="1090"/>
      <c r="BK68" s="1090"/>
      <c r="BL68" s="1090"/>
      <c r="BM68" s="1090"/>
      <c r="BN68" s="1090"/>
      <c r="BO68" s="1090"/>
      <c r="BP68" s="1242"/>
    </row>
    <row r="69" spans="1:68" ht="9.6" customHeight="1" x14ac:dyDescent="0.4">
      <c r="A69" s="174"/>
      <c r="B69" s="174"/>
      <c r="C69" s="174"/>
      <c r="D69" s="174"/>
      <c r="E69" s="174"/>
      <c r="F69" s="174"/>
      <c r="G69" s="174"/>
      <c r="H69" s="174"/>
      <c r="I69" s="174"/>
      <c r="J69" s="174"/>
      <c r="K69" s="174"/>
      <c r="L69" s="174"/>
      <c r="M69" s="174"/>
      <c r="N69" s="174"/>
      <c r="O69" s="174"/>
      <c r="P69" s="174"/>
      <c r="Q69" s="174"/>
      <c r="R69" s="174"/>
      <c r="S69" s="174"/>
      <c r="T69" s="174"/>
      <c r="U69" s="187"/>
      <c r="V69" s="1150"/>
      <c r="W69" s="1150"/>
      <c r="X69" s="1150"/>
      <c r="Y69" s="1150"/>
      <c r="Z69" s="1150"/>
      <c r="AA69" s="1090"/>
      <c r="AB69" s="1090"/>
      <c r="AC69" s="1090"/>
      <c r="AD69" s="1090"/>
      <c r="AE69" s="1090"/>
      <c r="AF69" s="1090"/>
      <c r="AG69" s="1090"/>
      <c r="AH69" s="1090"/>
      <c r="AI69" s="1090"/>
      <c r="AJ69" s="1090"/>
      <c r="AK69" s="1090"/>
      <c r="AL69" s="174"/>
      <c r="AM69" s="174"/>
      <c r="AN69" s="1248"/>
      <c r="AO69" s="1249"/>
      <c r="AP69" s="1250"/>
      <c r="AQ69" s="1211"/>
      <c r="AR69" s="1212"/>
      <c r="AS69" s="1212"/>
      <c r="AT69" s="1212"/>
      <c r="AU69" s="1212"/>
      <c r="AV69" s="1212"/>
      <c r="AW69" s="1212"/>
      <c r="AX69" s="1212"/>
      <c r="AY69" s="1212"/>
      <c r="AZ69" s="1213"/>
      <c r="BA69" s="1090"/>
      <c r="BB69" s="1090"/>
      <c r="BC69" s="1090"/>
      <c r="BD69" s="1090"/>
      <c r="BE69" s="1090"/>
      <c r="BF69" s="1090"/>
      <c r="BG69" s="1090"/>
      <c r="BH69" s="1090"/>
      <c r="BI69" s="1090"/>
      <c r="BJ69" s="1090"/>
      <c r="BK69" s="1090"/>
      <c r="BL69" s="1090"/>
      <c r="BM69" s="1090"/>
      <c r="BN69" s="1090"/>
      <c r="BO69" s="1090"/>
      <c r="BP69" s="1242"/>
    </row>
    <row r="70" spans="1:68" ht="9.6" customHeight="1" x14ac:dyDescent="0.4">
      <c r="A70" s="174"/>
      <c r="B70" s="1370" t="s">
        <v>706</v>
      </c>
      <c r="C70" s="1332"/>
      <c r="D70" s="1332"/>
      <c r="E70" s="1332"/>
      <c r="F70" s="1332"/>
      <c r="G70" s="1332"/>
      <c r="H70" s="1093" t="s">
        <v>81</v>
      </c>
      <c r="I70" s="1093"/>
      <c r="J70" s="1093"/>
      <c r="K70" s="1093"/>
      <c r="L70" s="1093"/>
      <c r="M70" s="1093"/>
      <c r="N70" s="1093"/>
      <c r="O70" s="1093"/>
      <c r="P70" s="1093"/>
      <c r="Q70" s="1093" t="s">
        <v>82</v>
      </c>
      <c r="R70" s="1093"/>
      <c r="S70" s="1093"/>
      <c r="T70" s="1093"/>
      <c r="U70" s="1093"/>
      <c r="V70" s="1093"/>
      <c r="W70" s="1093"/>
      <c r="X70" s="1093"/>
      <c r="Y70" s="1093"/>
      <c r="Z70" s="1093" t="s">
        <v>83</v>
      </c>
      <c r="AA70" s="1093"/>
      <c r="AB70" s="1093"/>
      <c r="AC70" s="1093"/>
      <c r="AD70" s="1093"/>
      <c r="AE70" s="1093"/>
      <c r="AF70" s="1093"/>
      <c r="AG70" s="1093"/>
      <c r="AH70" s="1093"/>
      <c r="AI70" s="1093"/>
      <c r="AJ70" s="1093"/>
      <c r="AK70" s="1093"/>
      <c r="AL70" s="174"/>
      <c r="AM70" s="174"/>
      <c r="AN70" s="1248"/>
      <c r="AO70" s="1249"/>
      <c r="AP70" s="1250"/>
      <c r="AQ70" s="1177" t="s">
        <v>647</v>
      </c>
      <c r="AR70" s="1178"/>
      <c r="AS70" s="1178"/>
      <c r="AT70" s="1178"/>
      <c r="AU70" s="1178"/>
      <c r="AV70" s="1178"/>
      <c r="AW70" s="1178"/>
      <c r="AX70" s="1178"/>
      <c r="AY70" s="1178"/>
      <c r="AZ70" s="1179"/>
      <c r="BA70" s="1183" t="s">
        <v>640</v>
      </c>
      <c r="BB70" s="1183"/>
      <c r="BC70" s="1183"/>
      <c r="BD70" s="1090">
        <f>計算用シート!H55</f>
        <v>0</v>
      </c>
      <c r="BE70" s="1090"/>
      <c r="BF70" s="1090"/>
      <c r="BG70" s="1090"/>
      <c r="BH70" s="1090"/>
      <c r="BI70" s="1090"/>
      <c r="BJ70" s="1090"/>
      <c r="BK70" s="1090"/>
      <c r="BL70" s="1090"/>
      <c r="BM70" s="1090"/>
      <c r="BN70" s="1090"/>
      <c r="BO70" s="1090"/>
      <c r="BP70" s="1242"/>
    </row>
    <row r="71" spans="1:68" ht="9.6" customHeight="1" x14ac:dyDescent="0.4">
      <c r="A71" s="174"/>
      <c r="B71" s="1332"/>
      <c r="C71" s="1332"/>
      <c r="D71" s="1332"/>
      <c r="E71" s="1332"/>
      <c r="F71" s="1332"/>
      <c r="G71" s="1332"/>
      <c r="H71" s="1090" t="str">
        <f>'3.控除'!G36&amp;""</f>
        <v/>
      </c>
      <c r="I71" s="1090"/>
      <c r="J71" s="1090"/>
      <c r="K71" s="1090"/>
      <c r="L71" s="1090"/>
      <c r="M71" s="1090"/>
      <c r="N71" s="1090"/>
      <c r="O71" s="1090"/>
      <c r="P71" s="1090"/>
      <c r="Q71" s="1090" t="str">
        <f>'3.控除'!Q36&amp;""</f>
        <v/>
      </c>
      <c r="R71" s="1090"/>
      <c r="S71" s="1090"/>
      <c r="T71" s="1090"/>
      <c r="U71" s="1090"/>
      <c r="V71" s="1090"/>
      <c r="W71" s="1090"/>
      <c r="X71" s="1090"/>
      <c r="Y71" s="1090"/>
      <c r="Z71" s="1090" t="str">
        <f>'3.控除'!X36&amp;""</f>
        <v/>
      </c>
      <c r="AA71" s="1090"/>
      <c r="AB71" s="1090"/>
      <c r="AC71" s="1090"/>
      <c r="AD71" s="1090"/>
      <c r="AE71" s="1090"/>
      <c r="AF71" s="1090"/>
      <c r="AG71" s="1090"/>
      <c r="AH71" s="1090"/>
      <c r="AI71" s="1090"/>
      <c r="AJ71" s="1090"/>
      <c r="AK71" s="1090"/>
      <c r="AL71" s="174"/>
      <c r="AM71" s="174"/>
      <c r="AN71" s="1248"/>
      <c r="AO71" s="1249"/>
      <c r="AP71" s="1250"/>
      <c r="AQ71" s="1180"/>
      <c r="AR71" s="1181"/>
      <c r="AS71" s="1181"/>
      <c r="AT71" s="1181"/>
      <c r="AU71" s="1181"/>
      <c r="AV71" s="1181"/>
      <c r="AW71" s="1181"/>
      <c r="AX71" s="1181"/>
      <c r="AY71" s="1181"/>
      <c r="AZ71" s="1182"/>
      <c r="BA71" s="1183"/>
      <c r="BB71" s="1183"/>
      <c r="BC71" s="1183"/>
      <c r="BD71" s="1090"/>
      <c r="BE71" s="1090"/>
      <c r="BF71" s="1090"/>
      <c r="BG71" s="1090"/>
      <c r="BH71" s="1090"/>
      <c r="BI71" s="1090"/>
      <c r="BJ71" s="1090"/>
      <c r="BK71" s="1090"/>
      <c r="BL71" s="1090"/>
      <c r="BM71" s="1090"/>
      <c r="BN71" s="1090"/>
      <c r="BO71" s="1090"/>
      <c r="BP71" s="1242"/>
    </row>
    <row r="72" spans="1:68" ht="9.6" customHeight="1" x14ac:dyDescent="0.4">
      <c r="A72" s="174"/>
      <c r="B72" s="1332"/>
      <c r="C72" s="1332"/>
      <c r="D72" s="1332"/>
      <c r="E72" s="1332"/>
      <c r="F72" s="1332"/>
      <c r="G72" s="1332"/>
      <c r="H72" s="1090"/>
      <c r="I72" s="1090"/>
      <c r="J72" s="1090"/>
      <c r="K72" s="1090"/>
      <c r="L72" s="1090"/>
      <c r="M72" s="1090"/>
      <c r="N72" s="1090"/>
      <c r="O72" s="1090"/>
      <c r="P72" s="1090"/>
      <c r="Q72" s="1090"/>
      <c r="R72" s="1090"/>
      <c r="S72" s="1090"/>
      <c r="T72" s="1090"/>
      <c r="U72" s="1090"/>
      <c r="V72" s="1090"/>
      <c r="W72" s="1090"/>
      <c r="X72" s="1090"/>
      <c r="Y72" s="1090"/>
      <c r="Z72" s="1090"/>
      <c r="AA72" s="1090"/>
      <c r="AB72" s="1090"/>
      <c r="AC72" s="1090"/>
      <c r="AD72" s="1090"/>
      <c r="AE72" s="1090"/>
      <c r="AF72" s="1090"/>
      <c r="AG72" s="1090"/>
      <c r="AH72" s="1090"/>
      <c r="AI72" s="1090"/>
      <c r="AJ72" s="1090"/>
      <c r="AK72" s="1090"/>
      <c r="AL72" s="174"/>
      <c r="AM72" s="174"/>
      <c r="AN72" s="1248"/>
      <c r="AO72" s="1249"/>
      <c r="AP72" s="1250"/>
      <c r="AQ72" s="1171" t="s">
        <v>65</v>
      </c>
      <c r="AR72" s="1172"/>
      <c r="AS72" s="1172"/>
      <c r="AT72" s="1172"/>
      <c r="AU72" s="1172"/>
      <c r="AV72" s="1172"/>
      <c r="AW72" s="1172"/>
      <c r="AX72" s="1172"/>
      <c r="AY72" s="1172"/>
      <c r="AZ72" s="1173"/>
      <c r="BA72" s="1183" t="s">
        <v>641</v>
      </c>
      <c r="BB72" s="1183"/>
      <c r="BC72" s="1183"/>
      <c r="BD72" s="1090">
        <f>計算用シート!D67+計算用シート!F69</f>
        <v>0</v>
      </c>
      <c r="BE72" s="1090"/>
      <c r="BF72" s="1090"/>
      <c r="BG72" s="1090"/>
      <c r="BH72" s="1090"/>
      <c r="BI72" s="1090"/>
      <c r="BJ72" s="1090"/>
      <c r="BK72" s="1090"/>
      <c r="BL72" s="1090"/>
      <c r="BM72" s="1090"/>
      <c r="BN72" s="1090"/>
      <c r="BO72" s="1090"/>
      <c r="BP72" s="1242"/>
    </row>
    <row r="73" spans="1:68" ht="9.6" customHeight="1" x14ac:dyDescent="0.4">
      <c r="A73" s="174"/>
      <c r="B73" s="1332"/>
      <c r="C73" s="1332"/>
      <c r="D73" s="1332"/>
      <c r="E73" s="1332"/>
      <c r="F73" s="1332"/>
      <c r="G73" s="1332"/>
      <c r="H73" s="1285" t="s">
        <v>84</v>
      </c>
      <c r="I73" s="1285"/>
      <c r="J73" s="1285"/>
      <c r="K73" s="1285"/>
      <c r="L73" s="1285"/>
      <c r="M73" s="1285"/>
      <c r="N73" s="1285"/>
      <c r="O73" s="1285"/>
      <c r="P73" s="1285"/>
      <c r="Q73" s="1183" t="s">
        <v>85</v>
      </c>
      <c r="R73" s="1183"/>
      <c r="S73" s="1183"/>
      <c r="T73" s="1183"/>
      <c r="U73" s="1183"/>
      <c r="V73" s="1183"/>
      <c r="W73" s="1183"/>
      <c r="X73" s="1183"/>
      <c r="Y73" s="1183"/>
      <c r="Z73" s="1183" t="s">
        <v>86</v>
      </c>
      <c r="AA73" s="1183"/>
      <c r="AB73" s="1183"/>
      <c r="AC73" s="1183"/>
      <c r="AD73" s="1183"/>
      <c r="AE73" s="1183"/>
      <c r="AF73" s="1183"/>
      <c r="AG73" s="1183"/>
      <c r="AH73" s="1183"/>
      <c r="AI73" s="1183"/>
      <c r="AJ73" s="1183"/>
      <c r="AK73" s="1183"/>
      <c r="AL73" s="174"/>
      <c r="AM73" s="174"/>
      <c r="AN73" s="1248"/>
      <c r="AO73" s="1249"/>
      <c r="AP73" s="1250"/>
      <c r="AQ73" s="1174"/>
      <c r="AR73" s="1175"/>
      <c r="AS73" s="1175"/>
      <c r="AT73" s="1175"/>
      <c r="AU73" s="1175"/>
      <c r="AV73" s="1175"/>
      <c r="AW73" s="1175"/>
      <c r="AX73" s="1175"/>
      <c r="AY73" s="1175"/>
      <c r="AZ73" s="1176"/>
      <c r="BA73" s="1183"/>
      <c r="BB73" s="1183"/>
      <c r="BC73" s="1183"/>
      <c r="BD73" s="1090"/>
      <c r="BE73" s="1090"/>
      <c r="BF73" s="1090"/>
      <c r="BG73" s="1090"/>
      <c r="BH73" s="1090"/>
      <c r="BI73" s="1090"/>
      <c r="BJ73" s="1090"/>
      <c r="BK73" s="1090"/>
      <c r="BL73" s="1090"/>
      <c r="BM73" s="1090"/>
      <c r="BN73" s="1090"/>
      <c r="BO73" s="1090"/>
      <c r="BP73" s="1242"/>
    </row>
    <row r="74" spans="1:68" ht="9.6" customHeight="1" x14ac:dyDescent="0.4">
      <c r="A74" s="174"/>
      <c r="B74" s="1332"/>
      <c r="C74" s="1332"/>
      <c r="D74" s="1332"/>
      <c r="E74" s="1332"/>
      <c r="F74" s="1332"/>
      <c r="G74" s="1332"/>
      <c r="H74" s="1090">
        <f>'3.控除'!Y36</f>
        <v>0</v>
      </c>
      <c r="I74" s="1090"/>
      <c r="J74" s="1090"/>
      <c r="K74" s="1090"/>
      <c r="L74" s="1090"/>
      <c r="M74" s="1090"/>
      <c r="N74" s="1090"/>
      <c r="O74" s="1090"/>
      <c r="P74" s="1090"/>
      <c r="Q74" s="1090">
        <f>'3.控除'!G40</f>
        <v>0</v>
      </c>
      <c r="R74" s="1090"/>
      <c r="S74" s="1090"/>
      <c r="T74" s="1090"/>
      <c r="U74" s="1090"/>
      <c r="V74" s="1090"/>
      <c r="W74" s="1090"/>
      <c r="X74" s="1090"/>
      <c r="Y74" s="1090"/>
      <c r="Z74" s="1090">
        <f>'3.控除'!X40</f>
        <v>0</v>
      </c>
      <c r="AA74" s="1090"/>
      <c r="AB74" s="1090"/>
      <c r="AC74" s="1090"/>
      <c r="AD74" s="1090"/>
      <c r="AE74" s="1090"/>
      <c r="AF74" s="1090"/>
      <c r="AG74" s="1090"/>
      <c r="AH74" s="1090"/>
      <c r="AI74" s="1090"/>
      <c r="AJ74" s="1090"/>
      <c r="AK74" s="1090"/>
      <c r="AL74" s="174"/>
      <c r="AM74" s="174"/>
      <c r="AN74" s="1248"/>
      <c r="AO74" s="1249"/>
      <c r="AP74" s="1250"/>
      <c r="AQ74" s="1190" t="s">
        <v>66</v>
      </c>
      <c r="AR74" s="1191"/>
      <c r="AS74" s="1191"/>
      <c r="AT74" s="1191"/>
      <c r="AU74" s="1191"/>
      <c r="AV74" s="1191"/>
      <c r="AW74" s="1191"/>
      <c r="AX74" s="1191"/>
      <c r="AY74" s="1191"/>
      <c r="AZ74" s="1192"/>
      <c r="BA74" s="1090" t="s">
        <v>610</v>
      </c>
      <c r="BB74" s="1090"/>
      <c r="BC74" s="1090"/>
      <c r="BD74" s="1090">
        <f>計算用シート!D81</f>
        <v>0</v>
      </c>
      <c r="BE74" s="1090"/>
      <c r="BF74" s="1090"/>
      <c r="BG74" s="1090"/>
      <c r="BH74" s="1090"/>
      <c r="BI74" s="1090"/>
      <c r="BJ74" s="1090"/>
      <c r="BK74" s="1090"/>
      <c r="BL74" s="1090"/>
      <c r="BM74" s="1090"/>
      <c r="BN74" s="1090"/>
      <c r="BO74" s="1090"/>
      <c r="BP74" s="1242"/>
    </row>
    <row r="75" spans="1:68" ht="9.6" customHeight="1" x14ac:dyDescent="0.4">
      <c r="A75" s="174"/>
      <c r="B75" s="1332"/>
      <c r="C75" s="1332"/>
      <c r="D75" s="1332"/>
      <c r="E75" s="1332"/>
      <c r="F75" s="1332"/>
      <c r="G75" s="1332"/>
      <c r="H75" s="1090"/>
      <c r="I75" s="1090"/>
      <c r="J75" s="1090"/>
      <c r="K75" s="1090"/>
      <c r="L75" s="1090"/>
      <c r="M75" s="1090"/>
      <c r="N75" s="1090"/>
      <c r="O75" s="1090"/>
      <c r="P75" s="1090"/>
      <c r="Q75" s="1090"/>
      <c r="R75" s="1090"/>
      <c r="S75" s="1090"/>
      <c r="T75" s="1090"/>
      <c r="U75" s="1090"/>
      <c r="V75" s="1090"/>
      <c r="W75" s="1090"/>
      <c r="X75" s="1090"/>
      <c r="Y75" s="1090"/>
      <c r="Z75" s="1090"/>
      <c r="AA75" s="1090"/>
      <c r="AB75" s="1090"/>
      <c r="AC75" s="1090"/>
      <c r="AD75" s="1090"/>
      <c r="AE75" s="1090"/>
      <c r="AF75" s="1090"/>
      <c r="AG75" s="1090"/>
      <c r="AH75" s="1090"/>
      <c r="AI75" s="1090"/>
      <c r="AJ75" s="1090"/>
      <c r="AK75" s="1090"/>
      <c r="AL75" s="174"/>
      <c r="AM75" s="174"/>
      <c r="AN75" s="1248"/>
      <c r="AO75" s="1249"/>
      <c r="AP75" s="1250"/>
      <c r="AQ75" s="1193"/>
      <c r="AR75" s="1194"/>
      <c r="AS75" s="1194"/>
      <c r="AT75" s="1194"/>
      <c r="AU75" s="1194"/>
      <c r="AV75" s="1194"/>
      <c r="AW75" s="1194"/>
      <c r="AX75" s="1194"/>
      <c r="AY75" s="1194"/>
      <c r="AZ75" s="1195"/>
      <c r="BA75" s="1090"/>
      <c r="BB75" s="1090"/>
      <c r="BC75" s="1090"/>
      <c r="BD75" s="1090"/>
      <c r="BE75" s="1090"/>
      <c r="BF75" s="1090"/>
      <c r="BG75" s="1090"/>
      <c r="BH75" s="1090"/>
      <c r="BI75" s="1090"/>
      <c r="BJ75" s="1090"/>
      <c r="BK75" s="1090"/>
      <c r="BL75" s="1090"/>
      <c r="BM75" s="1090"/>
      <c r="BN75" s="1090"/>
      <c r="BO75" s="1090"/>
      <c r="BP75" s="1242"/>
    </row>
    <row r="76" spans="1:68" ht="9.6" customHeight="1" x14ac:dyDescent="0.4">
      <c r="A76" s="174"/>
      <c r="B76" s="1370" t="s">
        <v>707</v>
      </c>
      <c r="C76" s="1332"/>
      <c r="D76" s="1332"/>
      <c r="E76" s="1332"/>
      <c r="F76" s="1332"/>
      <c r="G76" s="1332"/>
      <c r="H76" s="1093" t="s">
        <v>87</v>
      </c>
      <c r="I76" s="1093"/>
      <c r="J76" s="1093"/>
      <c r="K76" s="1093"/>
      <c r="L76" s="1093"/>
      <c r="M76" s="1093"/>
      <c r="N76" s="1093"/>
      <c r="O76" s="1093"/>
      <c r="P76" s="1093"/>
      <c r="Q76" s="1093"/>
      <c r="R76" s="1093"/>
      <c r="S76" s="1093"/>
      <c r="T76" s="1093"/>
      <c r="U76" s="1093"/>
      <c r="V76" s="1093"/>
      <c r="W76" s="1093" t="s">
        <v>88</v>
      </c>
      <c r="X76" s="1093"/>
      <c r="Y76" s="1093"/>
      <c r="Z76" s="1093"/>
      <c r="AA76" s="1093"/>
      <c r="AB76" s="1093"/>
      <c r="AC76" s="1093"/>
      <c r="AD76" s="1093"/>
      <c r="AE76" s="1093"/>
      <c r="AF76" s="1093"/>
      <c r="AG76" s="1093"/>
      <c r="AH76" s="1093"/>
      <c r="AI76" s="1093"/>
      <c r="AJ76" s="1093"/>
      <c r="AK76" s="1093"/>
      <c r="AL76" s="174"/>
      <c r="AM76" s="174"/>
      <c r="AN76" s="1248"/>
      <c r="AO76" s="1249"/>
      <c r="AP76" s="1250"/>
      <c r="AQ76" s="1208" t="s">
        <v>67</v>
      </c>
      <c r="AR76" s="1209"/>
      <c r="AS76" s="1209"/>
      <c r="AT76" s="1209"/>
      <c r="AU76" s="1209"/>
      <c r="AV76" s="1209"/>
      <c r="AW76" s="1209"/>
      <c r="AX76" s="1209"/>
      <c r="AY76" s="1209"/>
      <c r="AZ76" s="1210"/>
      <c r="BA76" s="1090" t="s">
        <v>642</v>
      </c>
      <c r="BB76" s="1090"/>
      <c r="BC76" s="1090"/>
      <c r="BD76" s="1090">
        <f>計算用シート!D89</f>
        <v>0</v>
      </c>
      <c r="BE76" s="1090"/>
      <c r="BF76" s="1090"/>
      <c r="BG76" s="1090"/>
      <c r="BH76" s="1090"/>
      <c r="BI76" s="1090"/>
      <c r="BJ76" s="1090"/>
      <c r="BK76" s="1090"/>
      <c r="BL76" s="1090"/>
      <c r="BM76" s="1090"/>
      <c r="BN76" s="1090"/>
      <c r="BO76" s="1090"/>
      <c r="BP76" s="1242"/>
    </row>
    <row r="77" spans="1:68" ht="9.6" customHeight="1" x14ac:dyDescent="0.4">
      <c r="A77" s="174"/>
      <c r="B77" s="1332"/>
      <c r="C77" s="1332"/>
      <c r="D77" s="1332"/>
      <c r="E77" s="1332"/>
      <c r="F77" s="1332"/>
      <c r="G77" s="1332"/>
      <c r="H77" s="1090">
        <f>'3.控除'!G44</f>
        <v>0</v>
      </c>
      <c r="I77" s="1090"/>
      <c r="J77" s="1090"/>
      <c r="K77" s="1090"/>
      <c r="L77" s="1090"/>
      <c r="M77" s="1090"/>
      <c r="N77" s="1090"/>
      <c r="O77" s="1090"/>
      <c r="P77" s="1090"/>
      <c r="Q77" s="1090"/>
      <c r="R77" s="1090"/>
      <c r="S77" s="1090"/>
      <c r="T77" s="1090"/>
      <c r="U77" s="1090"/>
      <c r="V77" s="1090"/>
      <c r="W77" s="1090">
        <f>'3.控除'!G48</f>
        <v>0</v>
      </c>
      <c r="X77" s="1090"/>
      <c r="Y77" s="1090"/>
      <c r="Z77" s="1090"/>
      <c r="AA77" s="1090"/>
      <c r="AB77" s="1090"/>
      <c r="AC77" s="1090"/>
      <c r="AD77" s="1090"/>
      <c r="AE77" s="1090"/>
      <c r="AF77" s="1090"/>
      <c r="AG77" s="1090"/>
      <c r="AH77" s="1090"/>
      <c r="AI77" s="1090"/>
      <c r="AJ77" s="1090"/>
      <c r="AK77" s="1090"/>
      <c r="AL77" s="174"/>
      <c r="AM77" s="174"/>
      <c r="AN77" s="1248"/>
      <c r="AO77" s="1249"/>
      <c r="AP77" s="1250"/>
      <c r="AQ77" s="1211"/>
      <c r="AR77" s="1212"/>
      <c r="AS77" s="1212"/>
      <c r="AT77" s="1212"/>
      <c r="AU77" s="1212"/>
      <c r="AV77" s="1212"/>
      <c r="AW77" s="1212"/>
      <c r="AX77" s="1212"/>
      <c r="AY77" s="1212"/>
      <c r="AZ77" s="1213"/>
      <c r="BA77" s="1090"/>
      <c r="BB77" s="1090"/>
      <c r="BC77" s="1090"/>
      <c r="BD77" s="1090"/>
      <c r="BE77" s="1090"/>
      <c r="BF77" s="1090"/>
      <c r="BG77" s="1090"/>
      <c r="BH77" s="1090"/>
      <c r="BI77" s="1090"/>
      <c r="BJ77" s="1090"/>
      <c r="BK77" s="1090"/>
      <c r="BL77" s="1090"/>
      <c r="BM77" s="1090"/>
      <c r="BN77" s="1090"/>
      <c r="BO77" s="1090"/>
      <c r="BP77" s="1242"/>
    </row>
    <row r="78" spans="1:68" ht="9.6" customHeight="1" x14ac:dyDescent="0.4">
      <c r="A78" s="174"/>
      <c r="B78" s="1332"/>
      <c r="C78" s="1332"/>
      <c r="D78" s="1332"/>
      <c r="E78" s="1332"/>
      <c r="F78" s="1332"/>
      <c r="G78" s="1332"/>
      <c r="H78" s="1090"/>
      <c r="I78" s="1090"/>
      <c r="J78" s="1090"/>
      <c r="K78" s="1090"/>
      <c r="L78" s="1090"/>
      <c r="M78" s="1090"/>
      <c r="N78" s="1090"/>
      <c r="O78" s="1090"/>
      <c r="P78" s="1090"/>
      <c r="Q78" s="1090"/>
      <c r="R78" s="1090"/>
      <c r="S78" s="1090"/>
      <c r="T78" s="1090"/>
      <c r="U78" s="1090"/>
      <c r="V78" s="1090"/>
      <c r="W78" s="1090"/>
      <c r="X78" s="1090"/>
      <c r="Y78" s="1090"/>
      <c r="Z78" s="1090"/>
      <c r="AA78" s="1090"/>
      <c r="AB78" s="1090"/>
      <c r="AC78" s="1090"/>
      <c r="AD78" s="1090"/>
      <c r="AE78" s="1090"/>
      <c r="AF78" s="1090"/>
      <c r="AG78" s="1090"/>
      <c r="AH78" s="1090"/>
      <c r="AI78" s="1090"/>
      <c r="AJ78" s="1090"/>
      <c r="AK78" s="1090"/>
      <c r="AL78" s="174"/>
      <c r="AM78" s="174"/>
      <c r="AN78" s="1248"/>
      <c r="AO78" s="1249"/>
      <c r="AP78" s="1250"/>
      <c r="AQ78" s="1190" t="s">
        <v>68</v>
      </c>
      <c r="AR78" s="1191"/>
      <c r="AS78" s="1191"/>
      <c r="AT78" s="1191"/>
      <c r="AU78" s="1191"/>
      <c r="AV78" s="1191"/>
      <c r="AW78" s="1191"/>
      <c r="AX78" s="1191"/>
      <c r="AY78" s="1191"/>
      <c r="AZ78" s="1192"/>
      <c r="BA78" s="1090" t="s">
        <v>611</v>
      </c>
      <c r="BB78" s="1090"/>
      <c r="BC78" s="1090"/>
      <c r="BD78" s="1090">
        <f>計算用シート!K105</f>
        <v>0</v>
      </c>
      <c r="BE78" s="1090"/>
      <c r="BF78" s="1090"/>
      <c r="BG78" s="1090"/>
      <c r="BH78" s="1090"/>
      <c r="BI78" s="1090"/>
      <c r="BJ78" s="1090"/>
      <c r="BK78" s="1090"/>
      <c r="BL78" s="1090"/>
      <c r="BM78" s="1090"/>
      <c r="BN78" s="1090"/>
      <c r="BO78" s="1090"/>
      <c r="BP78" s="1242"/>
    </row>
    <row r="79" spans="1:68" ht="9.6" customHeight="1" x14ac:dyDescent="0.4">
      <c r="A79" s="174"/>
      <c r="B79" s="1203" t="s">
        <v>91</v>
      </c>
      <c r="C79" s="1203"/>
      <c r="D79" s="1203"/>
      <c r="E79" s="1203"/>
      <c r="F79" s="1203"/>
      <c r="G79" s="1203"/>
      <c r="H79" s="1203"/>
      <c r="I79" s="1203"/>
      <c r="J79" s="1203"/>
      <c r="K79" s="1203"/>
      <c r="L79" s="1203"/>
      <c r="M79" s="1203"/>
      <c r="N79" s="1203"/>
      <c r="O79" s="1203"/>
      <c r="P79" s="1203"/>
      <c r="Q79" s="1203"/>
      <c r="R79" s="1203"/>
      <c r="S79" s="1203"/>
      <c r="T79" s="1203"/>
      <c r="U79" s="1203"/>
      <c r="V79" s="1203"/>
      <c r="W79" s="1203"/>
      <c r="X79" s="1203"/>
      <c r="Y79" s="1203"/>
      <c r="Z79" s="1203"/>
      <c r="AA79" s="1203"/>
      <c r="AB79" s="1203"/>
      <c r="AC79" s="1203"/>
      <c r="AD79" s="1203"/>
      <c r="AE79" s="1203"/>
      <c r="AF79" s="1203"/>
      <c r="AG79" s="1203"/>
      <c r="AH79" s="1203"/>
      <c r="AI79" s="1203"/>
      <c r="AJ79" s="1203"/>
      <c r="AK79" s="1203"/>
      <c r="AL79" s="174"/>
      <c r="AM79" s="174"/>
      <c r="AN79" s="1248"/>
      <c r="AO79" s="1249"/>
      <c r="AP79" s="1250"/>
      <c r="AQ79" s="1193"/>
      <c r="AR79" s="1194"/>
      <c r="AS79" s="1194"/>
      <c r="AT79" s="1194"/>
      <c r="AU79" s="1194"/>
      <c r="AV79" s="1194"/>
      <c r="AW79" s="1194"/>
      <c r="AX79" s="1194"/>
      <c r="AY79" s="1194"/>
      <c r="AZ79" s="1195"/>
      <c r="BA79" s="1090"/>
      <c r="BB79" s="1090"/>
      <c r="BC79" s="1090"/>
      <c r="BD79" s="1090"/>
      <c r="BE79" s="1090"/>
      <c r="BF79" s="1090"/>
      <c r="BG79" s="1090"/>
      <c r="BH79" s="1090"/>
      <c r="BI79" s="1090"/>
      <c r="BJ79" s="1090"/>
      <c r="BK79" s="1090"/>
      <c r="BL79" s="1090"/>
      <c r="BM79" s="1090"/>
      <c r="BN79" s="1090"/>
      <c r="BO79" s="1090"/>
      <c r="BP79" s="1242"/>
    </row>
    <row r="80" spans="1:68" ht="9.6" customHeight="1" x14ac:dyDescent="0.4">
      <c r="A80" s="174"/>
      <c r="B80" s="1241"/>
      <c r="C80" s="1241"/>
      <c r="D80" s="1241"/>
      <c r="E80" s="1241"/>
      <c r="F80" s="1241"/>
      <c r="G80" s="1241"/>
      <c r="H80" s="1241"/>
      <c r="I80" s="1241"/>
      <c r="J80" s="1241"/>
      <c r="K80" s="1241"/>
      <c r="L80" s="1241"/>
      <c r="M80" s="1241"/>
      <c r="N80" s="1241"/>
      <c r="O80" s="1241"/>
      <c r="P80" s="1241"/>
      <c r="Q80" s="1241"/>
      <c r="R80" s="1241"/>
      <c r="S80" s="1241"/>
      <c r="T80" s="1241"/>
      <c r="U80" s="1241"/>
      <c r="V80" s="1241"/>
      <c r="W80" s="1241"/>
      <c r="X80" s="1241"/>
      <c r="Y80" s="1241"/>
      <c r="Z80" s="1241"/>
      <c r="AA80" s="1241"/>
      <c r="AB80" s="1241"/>
      <c r="AC80" s="1241"/>
      <c r="AD80" s="1241"/>
      <c r="AE80" s="1241"/>
      <c r="AF80" s="1241"/>
      <c r="AG80" s="1241"/>
      <c r="AH80" s="1241"/>
      <c r="AI80" s="1241"/>
      <c r="AJ80" s="1241"/>
      <c r="AK80" s="1241"/>
      <c r="AL80" s="174"/>
      <c r="AM80" s="174"/>
      <c r="AN80" s="1248"/>
      <c r="AO80" s="1249"/>
      <c r="AP80" s="1250"/>
      <c r="AQ80" s="1190" t="s">
        <v>69</v>
      </c>
      <c r="AR80" s="1191"/>
      <c r="AS80" s="1191"/>
      <c r="AT80" s="1191"/>
      <c r="AU80" s="1191"/>
      <c r="AV80" s="1191"/>
      <c r="AW80" s="1191"/>
      <c r="AX80" s="1191"/>
      <c r="AY80" s="1191"/>
      <c r="AZ80" s="1192"/>
      <c r="BA80" s="1090" t="s">
        <v>60</v>
      </c>
      <c r="BB80" s="1090"/>
      <c r="BC80" s="1090"/>
      <c r="BD80" s="1090">
        <f>計算用シート!E111</f>
        <v>430000</v>
      </c>
      <c r="BE80" s="1090"/>
      <c r="BF80" s="1090"/>
      <c r="BG80" s="1090"/>
      <c r="BH80" s="1090"/>
      <c r="BI80" s="1090"/>
      <c r="BJ80" s="1090"/>
      <c r="BK80" s="1090"/>
      <c r="BL80" s="1090"/>
      <c r="BM80" s="1090"/>
      <c r="BN80" s="1090"/>
      <c r="BO80" s="1090"/>
      <c r="BP80" s="1242"/>
    </row>
    <row r="81" spans="1:68" ht="9.6" customHeight="1" x14ac:dyDescent="0.4">
      <c r="A81" s="174"/>
      <c r="B81" s="1202" t="str">
        <f>住民税に関する事項!B5&amp;""</f>
        <v/>
      </c>
      <c r="C81" s="1203"/>
      <c r="D81" s="1203"/>
      <c r="E81" s="1203"/>
      <c r="F81" s="1203"/>
      <c r="G81" s="1203"/>
      <c r="H81" s="1203"/>
      <c r="I81" s="1203"/>
      <c r="J81" s="1203"/>
      <c r="K81" s="1203"/>
      <c r="L81" s="1203"/>
      <c r="M81" s="1203"/>
      <c r="N81" s="1203"/>
      <c r="O81" s="1203"/>
      <c r="P81" s="1203"/>
      <c r="Q81" s="1203"/>
      <c r="R81" s="1203"/>
      <c r="S81" s="1203"/>
      <c r="T81" s="1203"/>
      <c r="U81" s="1203"/>
      <c r="V81" s="1203"/>
      <c r="W81" s="1203"/>
      <c r="X81" s="1203"/>
      <c r="Y81" s="1203"/>
      <c r="Z81" s="1203"/>
      <c r="AA81" s="1203"/>
      <c r="AB81" s="1203"/>
      <c r="AC81" s="1203"/>
      <c r="AD81" s="1203"/>
      <c r="AE81" s="1203"/>
      <c r="AF81" s="1203"/>
      <c r="AG81" s="1203"/>
      <c r="AH81" s="1203"/>
      <c r="AI81" s="1203"/>
      <c r="AJ81" s="1203"/>
      <c r="AK81" s="1204"/>
      <c r="AL81" s="174"/>
      <c r="AM81" s="174"/>
      <c r="AN81" s="1248"/>
      <c r="AO81" s="1249"/>
      <c r="AP81" s="1250"/>
      <c r="AQ81" s="1193"/>
      <c r="AR81" s="1194"/>
      <c r="AS81" s="1194"/>
      <c r="AT81" s="1194"/>
      <c r="AU81" s="1194"/>
      <c r="AV81" s="1194"/>
      <c r="AW81" s="1194"/>
      <c r="AX81" s="1194"/>
      <c r="AY81" s="1194"/>
      <c r="AZ81" s="1195"/>
      <c r="BA81" s="1090"/>
      <c r="BB81" s="1090"/>
      <c r="BC81" s="1090"/>
      <c r="BD81" s="1090"/>
      <c r="BE81" s="1090"/>
      <c r="BF81" s="1090"/>
      <c r="BG81" s="1090"/>
      <c r="BH81" s="1090"/>
      <c r="BI81" s="1090"/>
      <c r="BJ81" s="1090"/>
      <c r="BK81" s="1090"/>
      <c r="BL81" s="1090"/>
      <c r="BM81" s="1090"/>
      <c r="BN81" s="1090"/>
      <c r="BO81" s="1090"/>
      <c r="BP81" s="1242"/>
    </row>
    <row r="82" spans="1:68" ht="11.25" customHeight="1" x14ac:dyDescent="0.4">
      <c r="A82" s="174"/>
      <c r="B82" s="1205"/>
      <c r="C82" s="1206"/>
      <c r="D82" s="1206"/>
      <c r="E82" s="1206"/>
      <c r="F82" s="1206"/>
      <c r="G82" s="1206"/>
      <c r="H82" s="1206"/>
      <c r="I82" s="1206"/>
      <c r="J82" s="1206"/>
      <c r="K82" s="1206"/>
      <c r="L82" s="1206"/>
      <c r="M82" s="1206"/>
      <c r="N82" s="1206"/>
      <c r="O82" s="1206"/>
      <c r="P82" s="1206"/>
      <c r="Q82" s="1206"/>
      <c r="R82" s="1206"/>
      <c r="S82" s="1206"/>
      <c r="T82" s="1206"/>
      <c r="U82" s="1206"/>
      <c r="V82" s="1206"/>
      <c r="W82" s="1206"/>
      <c r="X82" s="1206"/>
      <c r="Y82" s="1206"/>
      <c r="Z82" s="1206"/>
      <c r="AA82" s="1206"/>
      <c r="AB82" s="1206"/>
      <c r="AC82" s="1206"/>
      <c r="AD82" s="1206"/>
      <c r="AE82" s="1206"/>
      <c r="AF82" s="1206"/>
      <c r="AG82" s="1206"/>
      <c r="AH82" s="1206"/>
      <c r="AI82" s="1206"/>
      <c r="AJ82" s="1206"/>
      <c r="AK82" s="1207"/>
      <c r="AL82" s="174"/>
      <c r="AM82" s="174"/>
      <c r="AN82" s="1248"/>
      <c r="AO82" s="1249"/>
      <c r="AP82" s="1250"/>
      <c r="AQ82" s="1196" t="s">
        <v>648</v>
      </c>
      <c r="AR82" s="1197"/>
      <c r="AS82" s="1197"/>
      <c r="AT82" s="1197"/>
      <c r="AU82" s="1197"/>
      <c r="AV82" s="1197"/>
      <c r="AW82" s="1197"/>
      <c r="AX82" s="1197"/>
      <c r="AY82" s="1197"/>
      <c r="AZ82" s="1198"/>
      <c r="BA82" s="1090" t="s">
        <v>643</v>
      </c>
      <c r="BB82" s="1090"/>
      <c r="BC82" s="1090"/>
      <c r="BD82" s="1090">
        <f>SUM(BD62:BP81)</f>
        <v>430000</v>
      </c>
      <c r="BE82" s="1090"/>
      <c r="BF82" s="1090"/>
      <c r="BG82" s="1090"/>
      <c r="BH82" s="1090"/>
      <c r="BI82" s="1090"/>
      <c r="BJ82" s="1090"/>
      <c r="BK82" s="1090"/>
      <c r="BL82" s="1090"/>
      <c r="BM82" s="1090"/>
      <c r="BN82" s="1090"/>
      <c r="BO82" s="1090"/>
      <c r="BP82" s="1242"/>
    </row>
    <row r="83" spans="1:68" ht="11.25" customHeight="1" x14ac:dyDescent="0.4">
      <c r="A83" s="174"/>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74"/>
      <c r="AM83" s="174"/>
      <c r="AN83" s="1248"/>
      <c r="AO83" s="1249"/>
      <c r="AP83" s="1250"/>
      <c r="AQ83" s="1199"/>
      <c r="AR83" s="1200"/>
      <c r="AS83" s="1200"/>
      <c r="AT83" s="1200"/>
      <c r="AU83" s="1200"/>
      <c r="AV83" s="1200"/>
      <c r="AW83" s="1200"/>
      <c r="AX83" s="1200"/>
      <c r="AY83" s="1200"/>
      <c r="AZ83" s="1201"/>
      <c r="BA83" s="1090"/>
      <c r="BB83" s="1090"/>
      <c r="BC83" s="1090"/>
      <c r="BD83" s="1090"/>
      <c r="BE83" s="1090"/>
      <c r="BF83" s="1090"/>
      <c r="BG83" s="1090"/>
      <c r="BH83" s="1090"/>
      <c r="BI83" s="1090"/>
      <c r="BJ83" s="1090"/>
      <c r="BK83" s="1090"/>
      <c r="BL83" s="1090"/>
      <c r="BM83" s="1090"/>
      <c r="BN83" s="1090"/>
      <c r="BO83" s="1090"/>
      <c r="BP83" s="1242"/>
    </row>
    <row r="84" spans="1:68" ht="11.25" customHeight="1" x14ac:dyDescent="0.4">
      <c r="A84" s="174"/>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74"/>
      <c r="AM84" s="174"/>
      <c r="AN84" s="1248"/>
      <c r="AO84" s="1249"/>
      <c r="AP84" s="1250"/>
      <c r="AQ84" s="1190" t="s">
        <v>70</v>
      </c>
      <c r="AR84" s="1191"/>
      <c r="AS84" s="1191"/>
      <c r="AT84" s="1191"/>
      <c r="AU84" s="1191"/>
      <c r="AV84" s="1191"/>
      <c r="AW84" s="1191"/>
      <c r="AX84" s="1191"/>
      <c r="AY84" s="1191"/>
      <c r="AZ84" s="1192"/>
      <c r="BA84" s="1090" t="s">
        <v>644</v>
      </c>
      <c r="BB84" s="1090"/>
      <c r="BC84" s="1090"/>
      <c r="BD84" s="1090">
        <f>計算用シート!D117</f>
        <v>0</v>
      </c>
      <c r="BE84" s="1090"/>
      <c r="BF84" s="1090"/>
      <c r="BG84" s="1090"/>
      <c r="BH84" s="1090"/>
      <c r="BI84" s="1090"/>
      <c r="BJ84" s="1090"/>
      <c r="BK84" s="1090"/>
      <c r="BL84" s="1090"/>
      <c r="BM84" s="1090"/>
      <c r="BN84" s="1090"/>
      <c r="BO84" s="1090"/>
      <c r="BP84" s="1242"/>
    </row>
    <row r="85" spans="1:68" ht="11.25" customHeight="1" x14ac:dyDescent="0.4">
      <c r="A85" s="174"/>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74"/>
      <c r="AM85" s="174"/>
      <c r="AN85" s="1248"/>
      <c r="AO85" s="1249"/>
      <c r="AP85" s="1250"/>
      <c r="AQ85" s="1193"/>
      <c r="AR85" s="1194"/>
      <c r="AS85" s="1194"/>
      <c r="AT85" s="1194"/>
      <c r="AU85" s="1194"/>
      <c r="AV85" s="1194"/>
      <c r="AW85" s="1194"/>
      <c r="AX85" s="1194"/>
      <c r="AY85" s="1194"/>
      <c r="AZ85" s="1195"/>
      <c r="BA85" s="1090"/>
      <c r="BB85" s="1090"/>
      <c r="BC85" s="1090"/>
      <c r="BD85" s="1090"/>
      <c r="BE85" s="1090"/>
      <c r="BF85" s="1090"/>
      <c r="BG85" s="1090"/>
      <c r="BH85" s="1090"/>
      <c r="BI85" s="1090"/>
      <c r="BJ85" s="1090"/>
      <c r="BK85" s="1090"/>
      <c r="BL85" s="1090"/>
      <c r="BM85" s="1090"/>
      <c r="BN85" s="1090"/>
      <c r="BO85" s="1090"/>
      <c r="BP85" s="1242"/>
    </row>
    <row r="86" spans="1:68" ht="9" customHeight="1" x14ac:dyDescent="0.4">
      <c r="A86" s="174"/>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74"/>
      <c r="AM86" s="174"/>
      <c r="AN86" s="1248"/>
      <c r="AO86" s="1249"/>
      <c r="AP86" s="1250"/>
      <c r="AQ86" s="1202" t="s">
        <v>71</v>
      </c>
      <c r="AR86" s="1203"/>
      <c r="AS86" s="1203"/>
      <c r="AT86" s="1203"/>
      <c r="AU86" s="1203"/>
      <c r="AV86" s="1204"/>
      <c r="AW86" s="1247" t="s">
        <v>72</v>
      </c>
      <c r="AX86" s="1183" t="str">
        <f>IF('3.控除'!X46="○",1,"")</f>
        <v/>
      </c>
      <c r="AY86" s="1183"/>
      <c r="AZ86" s="1183"/>
      <c r="BA86" s="1090" t="s">
        <v>645</v>
      </c>
      <c r="BB86" s="1090"/>
      <c r="BC86" s="1090"/>
      <c r="BD86" s="1090">
        <f>計算用シート!D123</f>
        <v>0</v>
      </c>
      <c r="BE86" s="1090"/>
      <c r="BF86" s="1090"/>
      <c r="BG86" s="1090"/>
      <c r="BH86" s="1090"/>
      <c r="BI86" s="1090"/>
      <c r="BJ86" s="1090"/>
      <c r="BK86" s="1090"/>
      <c r="BL86" s="1090"/>
      <c r="BM86" s="1090"/>
      <c r="BN86" s="1090"/>
      <c r="BO86" s="1090"/>
      <c r="BP86" s="1242"/>
    </row>
    <row r="87" spans="1:68" ht="9" customHeight="1" x14ac:dyDescent="0.4">
      <c r="A87" s="174"/>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74"/>
      <c r="AM87" s="174"/>
      <c r="AN87" s="1248"/>
      <c r="AO87" s="1249"/>
      <c r="AP87" s="1250"/>
      <c r="AQ87" s="1205"/>
      <c r="AR87" s="1206"/>
      <c r="AS87" s="1206"/>
      <c r="AT87" s="1206"/>
      <c r="AU87" s="1206"/>
      <c r="AV87" s="1207"/>
      <c r="AW87" s="1247"/>
      <c r="AX87" s="1183"/>
      <c r="AY87" s="1183"/>
      <c r="AZ87" s="1183"/>
      <c r="BA87" s="1090"/>
      <c r="BB87" s="1090"/>
      <c r="BC87" s="1090"/>
      <c r="BD87" s="1090"/>
      <c r="BE87" s="1090"/>
      <c r="BF87" s="1090"/>
      <c r="BG87" s="1090"/>
      <c r="BH87" s="1090"/>
      <c r="BI87" s="1090"/>
      <c r="BJ87" s="1090"/>
      <c r="BK87" s="1090"/>
      <c r="BL87" s="1090"/>
      <c r="BM87" s="1090"/>
      <c r="BN87" s="1090"/>
      <c r="BO87" s="1090"/>
      <c r="BP87" s="1242"/>
    </row>
    <row r="88" spans="1:68" ht="9" customHeight="1" x14ac:dyDescent="0.4">
      <c r="A88" s="174"/>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74"/>
      <c r="AM88" s="174"/>
      <c r="AN88" s="1184"/>
      <c r="AO88" s="1185"/>
      <c r="AP88" s="1186"/>
      <c r="AQ88" s="1202" t="s">
        <v>649</v>
      </c>
      <c r="AR88" s="1203"/>
      <c r="AS88" s="1203"/>
      <c r="AT88" s="1203"/>
      <c r="AU88" s="1203"/>
      <c r="AV88" s="1203"/>
      <c r="AW88" s="1203"/>
      <c r="AX88" s="1203"/>
      <c r="AY88" s="1203"/>
      <c r="AZ88" s="1204"/>
      <c r="BA88" s="1090" t="s">
        <v>646</v>
      </c>
      <c r="BB88" s="1090"/>
      <c r="BC88" s="1090"/>
      <c r="BD88" s="1090">
        <f>SUM(BD82:BP87)</f>
        <v>430000</v>
      </c>
      <c r="BE88" s="1090"/>
      <c r="BF88" s="1090"/>
      <c r="BG88" s="1090"/>
      <c r="BH88" s="1090"/>
      <c r="BI88" s="1090"/>
      <c r="BJ88" s="1090"/>
      <c r="BK88" s="1090"/>
      <c r="BL88" s="1090"/>
      <c r="BM88" s="1090"/>
      <c r="BN88" s="1090"/>
      <c r="BO88" s="1090"/>
      <c r="BP88" s="1242"/>
    </row>
    <row r="89" spans="1:68" ht="9" customHeight="1" thickBot="1" x14ac:dyDescent="0.45">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187"/>
      <c r="AO89" s="1188"/>
      <c r="AP89" s="1189"/>
      <c r="AQ89" s="1205"/>
      <c r="AR89" s="1206"/>
      <c r="AS89" s="1206"/>
      <c r="AT89" s="1206"/>
      <c r="AU89" s="1206"/>
      <c r="AV89" s="1206"/>
      <c r="AW89" s="1206"/>
      <c r="AX89" s="1206"/>
      <c r="AY89" s="1206"/>
      <c r="AZ89" s="1207"/>
      <c r="BA89" s="1245"/>
      <c r="BB89" s="1245"/>
      <c r="BC89" s="1245"/>
      <c r="BD89" s="1245"/>
      <c r="BE89" s="1245"/>
      <c r="BF89" s="1245"/>
      <c r="BG89" s="1245"/>
      <c r="BH89" s="1245"/>
      <c r="BI89" s="1245"/>
      <c r="BJ89" s="1245"/>
      <c r="BK89" s="1245"/>
      <c r="BL89" s="1245"/>
      <c r="BM89" s="1245"/>
      <c r="BN89" s="1245"/>
      <c r="BO89" s="1245"/>
      <c r="BP89" s="1246"/>
    </row>
    <row r="90" spans="1:68" ht="9" customHeight="1" x14ac:dyDescent="0.4">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89"/>
      <c r="AO90" s="189"/>
      <c r="AP90" s="189"/>
      <c r="AQ90" s="188"/>
      <c r="AR90" s="188"/>
      <c r="AS90" s="188"/>
      <c r="AT90" s="188"/>
      <c r="AU90" s="188"/>
      <c r="AV90" s="188"/>
      <c r="AW90" s="188"/>
      <c r="AX90" s="188"/>
      <c r="AY90" s="188"/>
      <c r="AZ90" s="188"/>
      <c r="BA90" s="190"/>
      <c r="BB90" s="190"/>
      <c r="BC90" s="190"/>
      <c r="BD90" s="190"/>
      <c r="BE90" s="190"/>
      <c r="BF90" s="190"/>
      <c r="BG90" s="190"/>
      <c r="BH90" s="190"/>
      <c r="BI90" s="190"/>
      <c r="BJ90" s="190"/>
      <c r="BK90" s="190"/>
      <c r="BL90" s="190"/>
      <c r="BM90" s="190"/>
      <c r="BN90" s="190"/>
      <c r="BO90" s="190"/>
      <c r="BP90" s="190"/>
    </row>
    <row r="91" spans="1:68" ht="9" customHeight="1" x14ac:dyDescent="0.4">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row>
    <row r="92" spans="1:68" ht="12" customHeight="1" x14ac:dyDescent="0.4">
      <c r="A92" s="174"/>
      <c r="B92" s="1319" t="s">
        <v>103</v>
      </c>
      <c r="C92" s="1319"/>
      <c r="D92" s="1319"/>
      <c r="E92" s="1319"/>
      <c r="F92" s="1319"/>
      <c r="G92" s="1319"/>
      <c r="H92" s="1319"/>
      <c r="I92" s="1319"/>
      <c r="J92" s="1319"/>
      <c r="K92" s="1319"/>
      <c r="L92" s="1319"/>
      <c r="M92" s="1319"/>
      <c r="N92" s="1319"/>
      <c r="O92" s="1319"/>
      <c r="P92" s="1319"/>
      <c r="Q92" s="1319"/>
      <c r="R92" s="1319"/>
      <c r="S92" s="1319"/>
      <c r="T92" s="1319"/>
      <c r="U92" s="1319"/>
      <c r="V92" s="1319"/>
      <c r="W92" s="1319"/>
      <c r="X92" s="1319"/>
      <c r="Y92" s="174"/>
      <c r="Z92" s="1388" t="s">
        <v>104</v>
      </c>
      <c r="AA92" s="1388"/>
      <c r="AB92" s="1388"/>
      <c r="AC92" s="1388"/>
      <c r="AD92" s="1388"/>
      <c r="AE92" s="1388"/>
      <c r="AF92" s="1388"/>
      <c r="AG92" s="1388"/>
      <c r="AH92" s="1388"/>
      <c r="AI92" s="1388"/>
      <c r="AJ92" s="1388"/>
      <c r="AK92" s="1388"/>
      <c r="AL92" s="1388"/>
      <c r="AM92" s="1388"/>
      <c r="AN92" s="1388"/>
      <c r="AO92" s="1388"/>
      <c r="AP92" s="1388"/>
      <c r="AQ92" s="1388"/>
      <c r="AR92" s="1388"/>
      <c r="AS92" s="1388"/>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row>
    <row r="93" spans="1:68" ht="9" customHeight="1" x14ac:dyDescent="0.4">
      <c r="A93" s="174"/>
      <c r="B93" s="1320"/>
      <c r="C93" s="1320"/>
      <c r="D93" s="1320"/>
      <c r="E93" s="1320"/>
      <c r="F93" s="1320"/>
      <c r="G93" s="1320"/>
      <c r="H93" s="1320"/>
      <c r="I93" s="1320"/>
      <c r="J93" s="1320"/>
      <c r="K93" s="1320"/>
      <c r="L93" s="1320"/>
      <c r="M93" s="1320"/>
      <c r="N93" s="1320"/>
      <c r="O93" s="1320"/>
      <c r="P93" s="1320"/>
      <c r="Q93" s="1320"/>
      <c r="R93" s="1320"/>
      <c r="S93" s="1320"/>
      <c r="T93" s="1320"/>
      <c r="U93" s="1320"/>
      <c r="V93" s="1320"/>
      <c r="W93" s="1320"/>
      <c r="X93" s="1320"/>
      <c r="Y93" s="174"/>
      <c r="Z93" s="1320"/>
      <c r="AA93" s="1320"/>
      <c r="AB93" s="1320"/>
      <c r="AC93" s="1320"/>
      <c r="AD93" s="1320"/>
      <c r="AE93" s="1320"/>
      <c r="AF93" s="1320"/>
      <c r="AG93" s="1320"/>
      <c r="AH93" s="1320"/>
      <c r="AI93" s="1320"/>
      <c r="AJ93" s="1320"/>
      <c r="AK93" s="1320"/>
      <c r="AL93" s="1320"/>
      <c r="AM93" s="1320"/>
      <c r="AN93" s="1320"/>
      <c r="AO93" s="1320"/>
      <c r="AP93" s="1320"/>
      <c r="AQ93" s="1320"/>
      <c r="AR93" s="1320"/>
      <c r="AS93" s="1320"/>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row>
    <row r="94" spans="1:68" ht="9" customHeight="1" x14ac:dyDescent="0.4">
      <c r="A94" s="174"/>
      <c r="B94" s="1387" t="s">
        <v>92</v>
      </c>
      <c r="C94" s="1387"/>
      <c r="D94" s="1094" t="s">
        <v>95</v>
      </c>
      <c r="E94" s="1095"/>
      <c r="F94" s="1095"/>
      <c r="G94" s="1095"/>
      <c r="H94" s="1095"/>
      <c r="I94" s="1095"/>
      <c r="J94" s="1095"/>
      <c r="K94" s="1095"/>
      <c r="L94" s="1095"/>
      <c r="M94" s="1095"/>
      <c r="N94" s="1095"/>
      <c r="O94" s="1096"/>
      <c r="P94" s="1387" t="s">
        <v>671</v>
      </c>
      <c r="Q94" s="1387"/>
      <c r="R94" s="1387"/>
      <c r="S94" s="1387"/>
      <c r="T94" s="1387"/>
      <c r="U94" s="1387"/>
      <c r="V94" s="1387"/>
      <c r="W94" s="1387"/>
      <c r="X94" s="1387"/>
      <c r="Y94" s="174"/>
      <c r="Z94" s="1123" t="s">
        <v>96</v>
      </c>
      <c r="AA94" s="1123"/>
      <c r="AB94" s="1123"/>
      <c r="AC94" s="1123"/>
      <c r="AD94" s="1123"/>
      <c r="AE94" s="1123"/>
      <c r="AF94" s="1094" t="s">
        <v>97</v>
      </c>
      <c r="AG94" s="1095"/>
      <c r="AH94" s="1095"/>
      <c r="AI94" s="1095"/>
      <c r="AJ94" s="1095"/>
      <c r="AK94" s="1095"/>
      <c r="AL94" s="1095"/>
      <c r="AM94" s="1095"/>
      <c r="AN94" s="1095"/>
      <c r="AO94" s="1096"/>
      <c r="AP94" s="1094" t="s">
        <v>98</v>
      </c>
      <c r="AQ94" s="1095"/>
      <c r="AR94" s="1095"/>
      <c r="AS94" s="1095"/>
      <c r="AT94" s="1095"/>
      <c r="AU94" s="1095"/>
      <c r="AV94" s="1095"/>
      <c r="AW94" s="1095"/>
      <c r="AX94" s="1096"/>
      <c r="AY94" s="1123" t="s">
        <v>99</v>
      </c>
      <c r="AZ94" s="1123"/>
      <c r="BA94" s="1123"/>
      <c r="BB94" s="1123"/>
      <c r="BC94" s="1123"/>
      <c r="BD94" s="1123"/>
      <c r="BE94" s="1123"/>
      <c r="BF94" s="1123"/>
      <c r="BG94" s="1123"/>
      <c r="BH94" s="1284" t="s">
        <v>100</v>
      </c>
      <c r="BI94" s="1284"/>
      <c r="BJ94" s="1284"/>
      <c r="BK94" s="1284"/>
      <c r="BL94" s="1284"/>
      <c r="BM94" s="1284"/>
      <c r="BN94" s="1284"/>
      <c r="BO94" s="1284"/>
      <c r="BP94" s="1284"/>
    </row>
    <row r="95" spans="1:68" ht="9" customHeight="1" x14ac:dyDescent="0.4">
      <c r="A95" s="174"/>
      <c r="B95" s="1123"/>
      <c r="C95" s="1123"/>
      <c r="D95" s="1097"/>
      <c r="E95" s="1098"/>
      <c r="F95" s="1098"/>
      <c r="G95" s="1098"/>
      <c r="H95" s="1098"/>
      <c r="I95" s="1098"/>
      <c r="J95" s="1098"/>
      <c r="K95" s="1098"/>
      <c r="L95" s="1098"/>
      <c r="M95" s="1098"/>
      <c r="N95" s="1098"/>
      <c r="O95" s="1099"/>
      <c r="P95" s="1123"/>
      <c r="Q95" s="1123"/>
      <c r="R95" s="1123"/>
      <c r="S95" s="1123"/>
      <c r="T95" s="1123"/>
      <c r="U95" s="1123"/>
      <c r="V95" s="1123"/>
      <c r="W95" s="1123"/>
      <c r="X95" s="1123"/>
      <c r="Y95" s="174"/>
      <c r="Z95" s="1123"/>
      <c r="AA95" s="1123"/>
      <c r="AB95" s="1123"/>
      <c r="AC95" s="1123"/>
      <c r="AD95" s="1123"/>
      <c r="AE95" s="1123"/>
      <c r="AF95" s="1097"/>
      <c r="AG95" s="1098"/>
      <c r="AH95" s="1098"/>
      <c r="AI95" s="1098"/>
      <c r="AJ95" s="1098"/>
      <c r="AK95" s="1098"/>
      <c r="AL95" s="1098"/>
      <c r="AM95" s="1098"/>
      <c r="AN95" s="1098"/>
      <c r="AO95" s="1099"/>
      <c r="AP95" s="1097"/>
      <c r="AQ95" s="1098"/>
      <c r="AR95" s="1098"/>
      <c r="AS95" s="1098"/>
      <c r="AT95" s="1098"/>
      <c r="AU95" s="1098"/>
      <c r="AV95" s="1098"/>
      <c r="AW95" s="1098"/>
      <c r="AX95" s="1099"/>
      <c r="AY95" s="1123"/>
      <c r="AZ95" s="1123"/>
      <c r="BA95" s="1123"/>
      <c r="BB95" s="1123"/>
      <c r="BC95" s="1123"/>
      <c r="BD95" s="1123"/>
      <c r="BE95" s="1123"/>
      <c r="BF95" s="1123"/>
      <c r="BG95" s="1123"/>
      <c r="BH95" s="1284"/>
      <c r="BI95" s="1284"/>
      <c r="BJ95" s="1284"/>
      <c r="BK95" s="1284"/>
      <c r="BL95" s="1284"/>
      <c r="BM95" s="1284"/>
      <c r="BN95" s="1284"/>
      <c r="BO95" s="1284"/>
      <c r="BP95" s="1284"/>
    </row>
    <row r="96" spans="1:68" ht="9" customHeight="1" x14ac:dyDescent="0.4">
      <c r="A96" s="174"/>
      <c r="B96" s="1090">
        <v>1</v>
      </c>
      <c r="C96" s="1090"/>
      <c r="D96" s="1094"/>
      <c r="E96" s="1095"/>
      <c r="F96" s="1095"/>
      <c r="G96" s="1095"/>
      <c r="H96" s="1095"/>
      <c r="I96" s="1095"/>
      <c r="J96" s="1095"/>
      <c r="K96" s="1095"/>
      <c r="L96" s="1095"/>
      <c r="M96" s="1095"/>
      <c r="N96" s="1095"/>
      <c r="O96" s="1096"/>
      <c r="P96" s="1123"/>
      <c r="Q96" s="1123"/>
      <c r="R96" s="1123"/>
      <c r="S96" s="1123"/>
      <c r="T96" s="1123"/>
      <c r="U96" s="1123"/>
      <c r="V96" s="1123"/>
      <c r="W96" s="1123"/>
      <c r="X96" s="1123"/>
      <c r="Y96" s="174"/>
      <c r="Z96" s="1123"/>
      <c r="AA96" s="1123"/>
      <c r="AB96" s="1123"/>
      <c r="AC96" s="1123"/>
      <c r="AD96" s="1123"/>
      <c r="AE96" s="1123"/>
      <c r="AF96" s="1094"/>
      <c r="AG96" s="1095"/>
      <c r="AH96" s="1095"/>
      <c r="AI96" s="1095"/>
      <c r="AJ96" s="1095"/>
      <c r="AK96" s="1095"/>
      <c r="AL96" s="1095"/>
      <c r="AM96" s="1095"/>
      <c r="AN96" s="1095"/>
      <c r="AO96" s="1096"/>
      <c r="AP96" s="1139"/>
      <c r="AQ96" s="1140"/>
      <c r="AR96" s="1140"/>
      <c r="AS96" s="1140"/>
      <c r="AT96" s="1140"/>
      <c r="AU96" s="1140"/>
      <c r="AV96" s="1140"/>
      <c r="AW96" s="1140"/>
      <c r="AX96" s="1141"/>
      <c r="AY96" s="1090"/>
      <c r="AZ96" s="1090"/>
      <c r="BA96" s="1090"/>
      <c r="BB96" s="1090"/>
      <c r="BC96" s="1090"/>
      <c r="BD96" s="1090"/>
      <c r="BE96" s="1090"/>
      <c r="BF96" s="1090"/>
      <c r="BG96" s="1090"/>
      <c r="BH96" s="1183"/>
      <c r="BI96" s="1183"/>
      <c r="BJ96" s="1183"/>
      <c r="BK96" s="1183"/>
      <c r="BL96" s="1183"/>
      <c r="BM96" s="1183"/>
      <c r="BN96" s="1183"/>
      <c r="BO96" s="1183"/>
      <c r="BP96" s="1183"/>
    </row>
    <row r="97" spans="1:69" ht="9" customHeight="1" x14ac:dyDescent="0.4">
      <c r="A97" s="174"/>
      <c r="B97" s="1090"/>
      <c r="C97" s="1090"/>
      <c r="D97" s="1097"/>
      <c r="E97" s="1098"/>
      <c r="F97" s="1098"/>
      <c r="G97" s="1098"/>
      <c r="H97" s="1098"/>
      <c r="I97" s="1098"/>
      <c r="J97" s="1098"/>
      <c r="K97" s="1098"/>
      <c r="L97" s="1098"/>
      <c r="M97" s="1098"/>
      <c r="N97" s="1098"/>
      <c r="O97" s="1099"/>
      <c r="P97" s="1123"/>
      <c r="Q97" s="1123"/>
      <c r="R97" s="1123"/>
      <c r="S97" s="1123"/>
      <c r="T97" s="1123"/>
      <c r="U97" s="1123"/>
      <c r="V97" s="1123"/>
      <c r="W97" s="1123"/>
      <c r="X97" s="1123"/>
      <c r="Y97" s="174"/>
      <c r="Z97" s="1123"/>
      <c r="AA97" s="1123"/>
      <c r="AB97" s="1123"/>
      <c r="AC97" s="1123"/>
      <c r="AD97" s="1123"/>
      <c r="AE97" s="1123"/>
      <c r="AF97" s="1097"/>
      <c r="AG97" s="1098"/>
      <c r="AH97" s="1098"/>
      <c r="AI97" s="1098"/>
      <c r="AJ97" s="1098"/>
      <c r="AK97" s="1098"/>
      <c r="AL97" s="1098"/>
      <c r="AM97" s="1098"/>
      <c r="AN97" s="1098"/>
      <c r="AO97" s="1099"/>
      <c r="AP97" s="1142"/>
      <c r="AQ97" s="1143"/>
      <c r="AR97" s="1143"/>
      <c r="AS97" s="1143"/>
      <c r="AT97" s="1143"/>
      <c r="AU97" s="1143"/>
      <c r="AV97" s="1143"/>
      <c r="AW97" s="1143"/>
      <c r="AX97" s="1144"/>
      <c r="AY97" s="1090"/>
      <c r="AZ97" s="1090"/>
      <c r="BA97" s="1090"/>
      <c r="BB97" s="1090"/>
      <c r="BC97" s="1090"/>
      <c r="BD97" s="1090"/>
      <c r="BE97" s="1090"/>
      <c r="BF97" s="1090"/>
      <c r="BG97" s="1090"/>
      <c r="BH97" s="1183"/>
      <c r="BI97" s="1183"/>
      <c r="BJ97" s="1183"/>
      <c r="BK97" s="1183"/>
      <c r="BL97" s="1183"/>
      <c r="BM97" s="1183"/>
      <c r="BN97" s="1183"/>
      <c r="BO97" s="1183"/>
      <c r="BP97" s="1183"/>
    </row>
    <row r="98" spans="1:69" ht="9" customHeight="1" x14ac:dyDescent="0.4">
      <c r="A98" s="174"/>
      <c r="B98" s="1090">
        <v>2</v>
      </c>
      <c r="C98" s="1090"/>
      <c r="D98" s="1094"/>
      <c r="E98" s="1095"/>
      <c r="F98" s="1095"/>
      <c r="G98" s="1095"/>
      <c r="H98" s="1095"/>
      <c r="I98" s="1095"/>
      <c r="J98" s="1095"/>
      <c r="K98" s="1095"/>
      <c r="L98" s="1095"/>
      <c r="M98" s="1095"/>
      <c r="N98" s="1095"/>
      <c r="O98" s="1096"/>
      <c r="P98" s="1123"/>
      <c r="Q98" s="1123"/>
      <c r="R98" s="1123"/>
      <c r="S98" s="1123"/>
      <c r="T98" s="1123"/>
      <c r="U98" s="1123"/>
      <c r="V98" s="1123"/>
      <c r="W98" s="1123"/>
      <c r="X98" s="1123"/>
      <c r="Y98" s="174"/>
      <c r="Z98" s="1123"/>
      <c r="AA98" s="1123"/>
      <c r="AB98" s="1123"/>
      <c r="AC98" s="1123"/>
      <c r="AD98" s="1123"/>
      <c r="AE98" s="1123"/>
      <c r="AF98" s="1094"/>
      <c r="AG98" s="1095"/>
      <c r="AH98" s="1095"/>
      <c r="AI98" s="1095"/>
      <c r="AJ98" s="1095"/>
      <c r="AK98" s="1095"/>
      <c r="AL98" s="1095"/>
      <c r="AM98" s="1095"/>
      <c r="AN98" s="1095"/>
      <c r="AO98" s="1096"/>
      <c r="AP98" s="1139"/>
      <c r="AQ98" s="1140"/>
      <c r="AR98" s="1140"/>
      <c r="AS98" s="1140"/>
      <c r="AT98" s="1140"/>
      <c r="AU98" s="1140"/>
      <c r="AV98" s="1140"/>
      <c r="AW98" s="1140"/>
      <c r="AX98" s="1141"/>
      <c r="AY98" s="1090"/>
      <c r="AZ98" s="1090"/>
      <c r="BA98" s="1090"/>
      <c r="BB98" s="1090"/>
      <c r="BC98" s="1090"/>
      <c r="BD98" s="1090"/>
      <c r="BE98" s="1090"/>
      <c r="BF98" s="1090"/>
      <c r="BG98" s="1090"/>
      <c r="BH98" s="1183"/>
      <c r="BI98" s="1183"/>
      <c r="BJ98" s="1183"/>
      <c r="BK98" s="1183"/>
      <c r="BL98" s="1183"/>
      <c r="BM98" s="1183"/>
      <c r="BN98" s="1183"/>
      <c r="BO98" s="1183"/>
      <c r="BP98" s="1183"/>
    </row>
    <row r="99" spans="1:69" ht="9" customHeight="1" x14ac:dyDescent="0.4">
      <c r="A99" s="174"/>
      <c r="B99" s="1090"/>
      <c r="C99" s="1090"/>
      <c r="D99" s="1097"/>
      <c r="E99" s="1098"/>
      <c r="F99" s="1098"/>
      <c r="G99" s="1098"/>
      <c r="H99" s="1098"/>
      <c r="I99" s="1098"/>
      <c r="J99" s="1098"/>
      <c r="K99" s="1098"/>
      <c r="L99" s="1098"/>
      <c r="M99" s="1098"/>
      <c r="N99" s="1098"/>
      <c r="O99" s="1099"/>
      <c r="P99" s="1123"/>
      <c r="Q99" s="1123"/>
      <c r="R99" s="1123"/>
      <c r="S99" s="1123"/>
      <c r="T99" s="1123"/>
      <c r="U99" s="1123"/>
      <c r="V99" s="1123"/>
      <c r="W99" s="1123"/>
      <c r="X99" s="1123"/>
      <c r="Y99" s="174"/>
      <c r="Z99" s="1123"/>
      <c r="AA99" s="1123"/>
      <c r="AB99" s="1123"/>
      <c r="AC99" s="1123"/>
      <c r="AD99" s="1123"/>
      <c r="AE99" s="1123"/>
      <c r="AF99" s="1097"/>
      <c r="AG99" s="1098"/>
      <c r="AH99" s="1098"/>
      <c r="AI99" s="1098"/>
      <c r="AJ99" s="1098"/>
      <c r="AK99" s="1098"/>
      <c r="AL99" s="1098"/>
      <c r="AM99" s="1098"/>
      <c r="AN99" s="1098"/>
      <c r="AO99" s="1099"/>
      <c r="AP99" s="1142"/>
      <c r="AQ99" s="1143"/>
      <c r="AR99" s="1143"/>
      <c r="AS99" s="1143"/>
      <c r="AT99" s="1143"/>
      <c r="AU99" s="1143"/>
      <c r="AV99" s="1143"/>
      <c r="AW99" s="1143"/>
      <c r="AX99" s="1144"/>
      <c r="AY99" s="1090"/>
      <c r="AZ99" s="1090"/>
      <c r="BA99" s="1090"/>
      <c r="BB99" s="1090"/>
      <c r="BC99" s="1090"/>
      <c r="BD99" s="1090"/>
      <c r="BE99" s="1090"/>
      <c r="BF99" s="1090"/>
      <c r="BG99" s="1090"/>
      <c r="BH99" s="1183"/>
      <c r="BI99" s="1183"/>
      <c r="BJ99" s="1183"/>
      <c r="BK99" s="1183"/>
      <c r="BL99" s="1183"/>
      <c r="BM99" s="1183"/>
      <c r="BN99" s="1183"/>
      <c r="BO99" s="1183"/>
      <c r="BP99" s="1183"/>
    </row>
    <row r="100" spans="1:69" ht="9" customHeight="1" x14ac:dyDescent="0.4">
      <c r="A100" s="174"/>
      <c r="B100" s="1090">
        <v>3</v>
      </c>
      <c r="C100" s="1090"/>
      <c r="D100" s="1094"/>
      <c r="E100" s="1095"/>
      <c r="F100" s="1095"/>
      <c r="G100" s="1095"/>
      <c r="H100" s="1095"/>
      <c r="I100" s="1095"/>
      <c r="J100" s="1095"/>
      <c r="K100" s="1095"/>
      <c r="L100" s="1095"/>
      <c r="M100" s="1095"/>
      <c r="N100" s="1095"/>
      <c r="O100" s="1096"/>
      <c r="P100" s="1123"/>
      <c r="Q100" s="1123"/>
      <c r="R100" s="1123"/>
      <c r="S100" s="1123"/>
      <c r="T100" s="1123"/>
      <c r="U100" s="1123"/>
      <c r="V100" s="1123"/>
      <c r="W100" s="1123"/>
      <c r="X100" s="1123"/>
      <c r="Y100" s="174"/>
      <c r="Z100" s="1123"/>
      <c r="AA100" s="1123"/>
      <c r="AB100" s="1123"/>
      <c r="AC100" s="1123"/>
      <c r="AD100" s="1123"/>
      <c r="AE100" s="1123"/>
      <c r="AF100" s="1094"/>
      <c r="AG100" s="1095"/>
      <c r="AH100" s="1095"/>
      <c r="AI100" s="1095"/>
      <c r="AJ100" s="1095"/>
      <c r="AK100" s="1095"/>
      <c r="AL100" s="1095"/>
      <c r="AM100" s="1095"/>
      <c r="AN100" s="1095"/>
      <c r="AO100" s="1096"/>
      <c r="AP100" s="1139"/>
      <c r="AQ100" s="1140"/>
      <c r="AR100" s="1140"/>
      <c r="AS100" s="1140"/>
      <c r="AT100" s="1140"/>
      <c r="AU100" s="1140"/>
      <c r="AV100" s="1140"/>
      <c r="AW100" s="1140"/>
      <c r="AX100" s="1141"/>
      <c r="AY100" s="1090"/>
      <c r="AZ100" s="1090"/>
      <c r="BA100" s="1090"/>
      <c r="BB100" s="1090"/>
      <c r="BC100" s="1090"/>
      <c r="BD100" s="1090"/>
      <c r="BE100" s="1090"/>
      <c r="BF100" s="1090"/>
      <c r="BG100" s="1090"/>
      <c r="BH100" s="1183"/>
      <c r="BI100" s="1183"/>
      <c r="BJ100" s="1183"/>
      <c r="BK100" s="1183"/>
      <c r="BL100" s="1183"/>
      <c r="BM100" s="1183"/>
      <c r="BN100" s="1183"/>
      <c r="BO100" s="1183"/>
      <c r="BP100" s="1183"/>
    </row>
    <row r="101" spans="1:69" ht="9" customHeight="1" x14ac:dyDescent="0.4">
      <c r="A101" s="174"/>
      <c r="B101" s="1090"/>
      <c r="C101" s="1090"/>
      <c r="D101" s="1097"/>
      <c r="E101" s="1098"/>
      <c r="F101" s="1098"/>
      <c r="G101" s="1098"/>
      <c r="H101" s="1098"/>
      <c r="I101" s="1098"/>
      <c r="J101" s="1098"/>
      <c r="K101" s="1098"/>
      <c r="L101" s="1098"/>
      <c r="M101" s="1098"/>
      <c r="N101" s="1098"/>
      <c r="O101" s="1099"/>
      <c r="P101" s="1123"/>
      <c r="Q101" s="1123"/>
      <c r="R101" s="1123"/>
      <c r="S101" s="1123"/>
      <c r="T101" s="1123"/>
      <c r="U101" s="1123"/>
      <c r="V101" s="1123"/>
      <c r="W101" s="1123"/>
      <c r="X101" s="1123"/>
      <c r="Y101" s="174"/>
      <c r="Z101" s="1123"/>
      <c r="AA101" s="1123"/>
      <c r="AB101" s="1123"/>
      <c r="AC101" s="1123"/>
      <c r="AD101" s="1123"/>
      <c r="AE101" s="1123"/>
      <c r="AF101" s="1097"/>
      <c r="AG101" s="1098"/>
      <c r="AH101" s="1098"/>
      <c r="AI101" s="1098"/>
      <c r="AJ101" s="1098"/>
      <c r="AK101" s="1098"/>
      <c r="AL101" s="1098"/>
      <c r="AM101" s="1098"/>
      <c r="AN101" s="1098"/>
      <c r="AO101" s="1099"/>
      <c r="AP101" s="1142"/>
      <c r="AQ101" s="1143"/>
      <c r="AR101" s="1143"/>
      <c r="AS101" s="1143"/>
      <c r="AT101" s="1143"/>
      <c r="AU101" s="1143"/>
      <c r="AV101" s="1143"/>
      <c r="AW101" s="1143"/>
      <c r="AX101" s="1144"/>
      <c r="AY101" s="1090"/>
      <c r="AZ101" s="1090"/>
      <c r="BA101" s="1090"/>
      <c r="BB101" s="1090"/>
      <c r="BC101" s="1090"/>
      <c r="BD101" s="1090"/>
      <c r="BE101" s="1090"/>
      <c r="BF101" s="1090"/>
      <c r="BG101" s="1090"/>
      <c r="BH101" s="1183"/>
      <c r="BI101" s="1183"/>
      <c r="BJ101" s="1183"/>
      <c r="BK101" s="1183"/>
      <c r="BL101" s="1183"/>
      <c r="BM101" s="1183"/>
      <c r="BN101" s="1183"/>
      <c r="BO101" s="1183"/>
      <c r="BP101" s="1183"/>
    </row>
    <row r="102" spans="1:69" ht="9" customHeight="1" x14ac:dyDescent="0.4">
      <c r="A102" s="174"/>
      <c r="B102" s="1090">
        <v>4</v>
      </c>
      <c r="C102" s="1090"/>
      <c r="D102" s="1094"/>
      <c r="E102" s="1095"/>
      <c r="F102" s="1095"/>
      <c r="G102" s="1095"/>
      <c r="H102" s="1095"/>
      <c r="I102" s="1095"/>
      <c r="J102" s="1095"/>
      <c r="K102" s="1095"/>
      <c r="L102" s="1095"/>
      <c r="M102" s="1095"/>
      <c r="N102" s="1095"/>
      <c r="O102" s="1096"/>
      <c r="P102" s="1123"/>
      <c r="Q102" s="1123"/>
      <c r="R102" s="1123"/>
      <c r="S102" s="1123"/>
      <c r="T102" s="1123"/>
      <c r="U102" s="1123"/>
      <c r="V102" s="1123"/>
      <c r="W102" s="1123"/>
      <c r="X102" s="1123"/>
      <c r="Y102" s="174"/>
      <c r="Z102" s="1153"/>
      <c r="AA102" s="1123"/>
      <c r="AB102" s="1123"/>
      <c r="AC102" s="1123"/>
      <c r="AD102" s="1123"/>
      <c r="AE102" s="1154"/>
      <c r="AF102" s="1095"/>
      <c r="AG102" s="1095"/>
      <c r="AH102" s="1095"/>
      <c r="AI102" s="1095"/>
      <c r="AJ102" s="1095"/>
      <c r="AK102" s="1095"/>
      <c r="AL102" s="1095"/>
      <c r="AM102" s="1095"/>
      <c r="AN102" s="1095"/>
      <c r="AO102" s="1095"/>
      <c r="AP102" s="1095"/>
      <c r="AQ102" s="1095"/>
      <c r="AR102" s="1095"/>
      <c r="AS102" s="1095"/>
      <c r="AT102" s="1095"/>
      <c r="AU102" s="1095"/>
      <c r="AV102" s="1095"/>
      <c r="AW102" s="1095"/>
      <c r="AX102" s="1095"/>
      <c r="AY102" s="1153"/>
      <c r="AZ102" s="1123"/>
      <c r="BA102" s="1123"/>
      <c r="BB102" s="1123"/>
      <c r="BC102" s="1123"/>
      <c r="BD102" s="1123"/>
      <c r="BE102" s="1123"/>
      <c r="BF102" s="1123"/>
      <c r="BG102" s="1154"/>
      <c r="BH102" s="1389"/>
      <c r="BI102" s="1284"/>
      <c r="BJ102" s="1284"/>
      <c r="BK102" s="1284"/>
      <c r="BL102" s="1284"/>
      <c r="BM102" s="1284"/>
      <c r="BN102" s="1284"/>
      <c r="BO102" s="1284"/>
      <c r="BP102" s="1390"/>
      <c r="BQ102" s="170"/>
    </row>
    <row r="103" spans="1:69" ht="9" customHeight="1" x14ac:dyDescent="0.4">
      <c r="A103" s="174"/>
      <c r="B103" s="1090"/>
      <c r="C103" s="1090"/>
      <c r="D103" s="1097"/>
      <c r="E103" s="1098"/>
      <c r="F103" s="1098"/>
      <c r="G103" s="1098"/>
      <c r="H103" s="1098"/>
      <c r="I103" s="1098"/>
      <c r="J103" s="1098"/>
      <c r="K103" s="1098"/>
      <c r="L103" s="1098"/>
      <c r="M103" s="1098"/>
      <c r="N103" s="1098"/>
      <c r="O103" s="1099"/>
      <c r="P103" s="1123"/>
      <c r="Q103" s="1123"/>
      <c r="R103" s="1123"/>
      <c r="S103" s="1123"/>
      <c r="T103" s="1123"/>
      <c r="U103" s="1123"/>
      <c r="V103" s="1123"/>
      <c r="W103" s="1123"/>
      <c r="X103" s="1123"/>
      <c r="Y103" s="174"/>
      <c r="Z103" s="1096"/>
      <c r="AA103" s="1155"/>
      <c r="AB103" s="1155"/>
      <c r="AC103" s="1155"/>
      <c r="AD103" s="1155"/>
      <c r="AE103" s="1094"/>
      <c r="AF103" s="1149"/>
      <c r="AG103" s="1149"/>
      <c r="AH103" s="1149"/>
      <c r="AI103" s="1149"/>
      <c r="AJ103" s="1149"/>
      <c r="AK103" s="1149"/>
      <c r="AL103" s="1149"/>
      <c r="AM103" s="1149"/>
      <c r="AN103" s="1149"/>
      <c r="AO103" s="1149"/>
      <c r="AP103" s="1149"/>
      <c r="AQ103" s="1149"/>
      <c r="AR103" s="1149"/>
      <c r="AS103" s="1149"/>
      <c r="AT103" s="1149"/>
      <c r="AU103" s="1149"/>
      <c r="AV103" s="1149"/>
      <c r="AW103" s="1149"/>
      <c r="AX103" s="1149"/>
      <c r="AY103" s="1096"/>
      <c r="AZ103" s="1155"/>
      <c r="BA103" s="1155"/>
      <c r="BB103" s="1155"/>
      <c r="BC103" s="1155"/>
      <c r="BD103" s="1155"/>
      <c r="BE103" s="1155"/>
      <c r="BF103" s="1155"/>
      <c r="BG103" s="1094"/>
      <c r="BH103" s="1391"/>
      <c r="BI103" s="1392"/>
      <c r="BJ103" s="1392"/>
      <c r="BK103" s="1392"/>
      <c r="BL103" s="1392"/>
      <c r="BM103" s="1392"/>
      <c r="BN103" s="1392"/>
      <c r="BO103" s="1392"/>
      <c r="BP103" s="1393"/>
      <c r="BQ103" s="170"/>
    </row>
    <row r="104" spans="1:69" ht="9" customHeight="1" x14ac:dyDescent="0.15">
      <c r="A104" s="174"/>
      <c r="B104" s="1090">
        <v>5</v>
      </c>
      <c r="C104" s="1090"/>
      <c r="D104" s="1094"/>
      <c r="E104" s="1095"/>
      <c r="F104" s="1095"/>
      <c r="G104" s="1095"/>
      <c r="H104" s="1095"/>
      <c r="I104" s="1095"/>
      <c r="J104" s="1095"/>
      <c r="K104" s="1095"/>
      <c r="L104" s="1095"/>
      <c r="M104" s="1095"/>
      <c r="N104" s="1095"/>
      <c r="O104" s="1096"/>
      <c r="P104" s="1123"/>
      <c r="Q104" s="1123"/>
      <c r="R104" s="1123"/>
      <c r="S104" s="1123"/>
      <c r="T104" s="1123"/>
      <c r="U104" s="1123"/>
      <c r="V104" s="1123"/>
      <c r="W104" s="1123"/>
      <c r="X104" s="1123"/>
      <c r="Y104" s="174"/>
      <c r="Z104" s="1388" t="s">
        <v>106</v>
      </c>
      <c r="AA104" s="1388"/>
      <c r="AB104" s="1388"/>
      <c r="AC104" s="1388"/>
      <c r="AD104" s="1388"/>
      <c r="AE104" s="1388"/>
      <c r="AF104" s="1388"/>
      <c r="AG104" s="1388"/>
      <c r="AH104" s="1388"/>
      <c r="AI104" s="1388"/>
      <c r="AJ104" s="1388"/>
      <c r="AK104" s="1388"/>
      <c r="AL104" s="1388"/>
      <c r="AM104" s="1388"/>
      <c r="AN104" s="1388"/>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70"/>
    </row>
    <row r="105" spans="1:69" ht="9" customHeight="1" x14ac:dyDescent="0.15">
      <c r="A105" s="174"/>
      <c r="B105" s="1090"/>
      <c r="C105" s="1090"/>
      <c r="D105" s="1097"/>
      <c r="E105" s="1098"/>
      <c r="F105" s="1098"/>
      <c r="G105" s="1098"/>
      <c r="H105" s="1098"/>
      <c r="I105" s="1098"/>
      <c r="J105" s="1098"/>
      <c r="K105" s="1098"/>
      <c r="L105" s="1098"/>
      <c r="M105" s="1098"/>
      <c r="N105" s="1098"/>
      <c r="O105" s="1099"/>
      <c r="P105" s="1123"/>
      <c r="Q105" s="1123"/>
      <c r="R105" s="1123"/>
      <c r="S105" s="1123"/>
      <c r="T105" s="1123"/>
      <c r="U105" s="1123"/>
      <c r="V105" s="1123"/>
      <c r="W105" s="1123"/>
      <c r="X105" s="1123"/>
      <c r="Y105" s="174"/>
      <c r="Z105" s="1320"/>
      <c r="AA105" s="1320"/>
      <c r="AB105" s="1320"/>
      <c r="AC105" s="1320"/>
      <c r="AD105" s="1320"/>
      <c r="AE105" s="1320"/>
      <c r="AF105" s="1320"/>
      <c r="AG105" s="1320"/>
      <c r="AH105" s="1320"/>
      <c r="AI105" s="1320"/>
      <c r="AJ105" s="1320"/>
      <c r="AK105" s="1320"/>
      <c r="AL105" s="1320"/>
      <c r="AM105" s="1320"/>
      <c r="AN105" s="1320"/>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row>
    <row r="106" spans="1:69" ht="9" customHeight="1" x14ac:dyDescent="0.4">
      <c r="A106" s="174"/>
      <c r="B106" s="1090">
        <v>6</v>
      </c>
      <c r="C106" s="1090"/>
      <c r="D106" s="1094"/>
      <c r="E106" s="1095"/>
      <c r="F106" s="1095"/>
      <c r="G106" s="1095"/>
      <c r="H106" s="1095"/>
      <c r="I106" s="1095"/>
      <c r="J106" s="1095"/>
      <c r="K106" s="1095"/>
      <c r="L106" s="1095"/>
      <c r="M106" s="1095"/>
      <c r="N106" s="1095"/>
      <c r="O106" s="1096"/>
      <c r="P106" s="1123"/>
      <c r="Q106" s="1123"/>
      <c r="R106" s="1123"/>
      <c r="S106" s="1123"/>
      <c r="T106" s="1123"/>
      <c r="U106" s="1123"/>
      <c r="V106" s="1123"/>
      <c r="W106" s="1123"/>
      <c r="X106" s="1123"/>
      <c r="Y106" s="174"/>
      <c r="Z106" s="1123" t="s">
        <v>96</v>
      </c>
      <c r="AA106" s="1123"/>
      <c r="AB106" s="1123"/>
      <c r="AC106" s="1123"/>
      <c r="AD106" s="1123"/>
      <c r="AE106" s="1123"/>
      <c r="AF106" s="1094" t="s">
        <v>97</v>
      </c>
      <c r="AG106" s="1095"/>
      <c r="AH106" s="1095"/>
      <c r="AI106" s="1095"/>
      <c r="AJ106" s="1095"/>
      <c r="AK106" s="1095"/>
      <c r="AL106" s="1095"/>
      <c r="AM106" s="1095"/>
      <c r="AN106" s="1095"/>
      <c r="AO106" s="1096"/>
      <c r="AP106" s="1393" t="s">
        <v>165</v>
      </c>
      <c r="AQ106" s="1243"/>
      <c r="AR106" s="1243"/>
      <c r="AS106" s="1243"/>
      <c r="AT106" s="1243"/>
      <c r="AU106" s="1243"/>
      <c r="AV106" s="1243"/>
      <c r="AW106" s="1243"/>
      <c r="AX106" s="1391"/>
      <c r="AY106" s="1123" t="s">
        <v>98</v>
      </c>
      <c r="AZ106" s="1123"/>
      <c r="BA106" s="1123"/>
      <c r="BB106" s="1123"/>
      <c r="BC106" s="1123"/>
      <c r="BD106" s="1123"/>
      <c r="BE106" s="1123"/>
      <c r="BF106" s="1123"/>
      <c r="BG106" s="1123"/>
      <c r="BH106" s="1123" t="s">
        <v>99</v>
      </c>
      <c r="BI106" s="1123"/>
      <c r="BJ106" s="1123"/>
      <c r="BK106" s="1123"/>
      <c r="BL106" s="1123"/>
      <c r="BM106" s="1123"/>
      <c r="BN106" s="1123"/>
      <c r="BO106" s="1123"/>
      <c r="BP106" s="1123"/>
    </row>
    <row r="107" spans="1:69" ht="9" customHeight="1" x14ac:dyDescent="0.4">
      <c r="A107" s="174"/>
      <c r="B107" s="1090"/>
      <c r="C107" s="1090"/>
      <c r="D107" s="1097"/>
      <c r="E107" s="1098"/>
      <c r="F107" s="1098"/>
      <c r="G107" s="1098"/>
      <c r="H107" s="1098"/>
      <c r="I107" s="1098"/>
      <c r="J107" s="1098"/>
      <c r="K107" s="1098"/>
      <c r="L107" s="1098"/>
      <c r="M107" s="1098"/>
      <c r="N107" s="1098"/>
      <c r="O107" s="1099"/>
      <c r="P107" s="1123"/>
      <c r="Q107" s="1123"/>
      <c r="R107" s="1123"/>
      <c r="S107" s="1123"/>
      <c r="T107" s="1123"/>
      <c r="U107" s="1123"/>
      <c r="V107" s="1123"/>
      <c r="W107" s="1123"/>
      <c r="X107" s="1123"/>
      <c r="Y107" s="174"/>
      <c r="Z107" s="1123"/>
      <c r="AA107" s="1123"/>
      <c r="AB107" s="1123"/>
      <c r="AC107" s="1123"/>
      <c r="AD107" s="1123"/>
      <c r="AE107" s="1123"/>
      <c r="AF107" s="1097"/>
      <c r="AG107" s="1098"/>
      <c r="AH107" s="1098"/>
      <c r="AI107" s="1098"/>
      <c r="AJ107" s="1098"/>
      <c r="AK107" s="1098"/>
      <c r="AL107" s="1098"/>
      <c r="AM107" s="1098"/>
      <c r="AN107" s="1098"/>
      <c r="AO107" s="1099"/>
      <c r="AP107" s="1394"/>
      <c r="AQ107" s="1395"/>
      <c r="AR107" s="1395"/>
      <c r="AS107" s="1395"/>
      <c r="AT107" s="1395"/>
      <c r="AU107" s="1395"/>
      <c r="AV107" s="1395"/>
      <c r="AW107" s="1395"/>
      <c r="AX107" s="1396"/>
      <c r="AY107" s="1123"/>
      <c r="AZ107" s="1123"/>
      <c r="BA107" s="1123"/>
      <c r="BB107" s="1123"/>
      <c r="BC107" s="1123"/>
      <c r="BD107" s="1123"/>
      <c r="BE107" s="1123"/>
      <c r="BF107" s="1123"/>
      <c r="BG107" s="1123"/>
      <c r="BH107" s="1123"/>
      <c r="BI107" s="1123"/>
      <c r="BJ107" s="1123"/>
      <c r="BK107" s="1123"/>
      <c r="BL107" s="1123"/>
      <c r="BM107" s="1123"/>
      <c r="BN107" s="1123"/>
      <c r="BO107" s="1123"/>
      <c r="BP107" s="1123"/>
    </row>
    <row r="108" spans="1:69" ht="9" customHeight="1" x14ac:dyDescent="0.4">
      <c r="A108" s="174"/>
      <c r="B108" s="1090">
        <v>7</v>
      </c>
      <c r="C108" s="1090"/>
      <c r="D108" s="1094"/>
      <c r="E108" s="1095"/>
      <c r="F108" s="1095"/>
      <c r="G108" s="1095"/>
      <c r="H108" s="1095"/>
      <c r="I108" s="1095"/>
      <c r="J108" s="1095"/>
      <c r="K108" s="1095"/>
      <c r="L108" s="1095"/>
      <c r="M108" s="1095"/>
      <c r="N108" s="1095"/>
      <c r="O108" s="1096"/>
      <c r="P108" s="1123"/>
      <c r="Q108" s="1123"/>
      <c r="R108" s="1123"/>
      <c r="S108" s="1123"/>
      <c r="T108" s="1123"/>
      <c r="U108" s="1123"/>
      <c r="V108" s="1123"/>
      <c r="W108" s="1123"/>
      <c r="X108" s="1123"/>
      <c r="Y108" s="174"/>
      <c r="Z108" s="1123" t="str">
        <f>'2.収入'!C4&amp;""</f>
        <v/>
      </c>
      <c r="AA108" s="1123"/>
      <c r="AB108" s="1123"/>
      <c r="AC108" s="1123"/>
      <c r="AD108" s="1123"/>
      <c r="AE108" s="1123"/>
      <c r="AF108" s="1094" t="str">
        <f>'2.収入'!H4&amp;""</f>
        <v/>
      </c>
      <c r="AG108" s="1095"/>
      <c r="AH108" s="1095"/>
      <c r="AI108" s="1095"/>
      <c r="AJ108" s="1095"/>
      <c r="AK108" s="1095"/>
      <c r="AL108" s="1095"/>
      <c r="AM108" s="1095"/>
      <c r="AN108" s="1095"/>
      <c r="AO108" s="1096"/>
      <c r="AP108" s="1393"/>
      <c r="AQ108" s="1243"/>
      <c r="AR108" s="1243"/>
      <c r="AS108" s="1243"/>
      <c r="AT108" s="1243"/>
      <c r="AU108" s="1243"/>
      <c r="AV108" s="1243"/>
      <c r="AW108" s="1243"/>
      <c r="AX108" s="1391"/>
      <c r="AY108" s="1090"/>
      <c r="AZ108" s="1090"/>
      <c r="BA108" s="1090"/>
      <c r="BB108" s="1090"/>
      <c r="BC108" s="1090"/>
      <c r="BD108" s="1090"/>
      <c r="BE108" s="1090"/>
      <c r="BF108" s="1090"/>
      <c r="BG108" s="1090"/>
      <c r="BH108" s="1090"/>
      <c r="BI108" s="1090"/>
      <c r="BJ108" s="1090"/>
      <c r="BK108" s="1090"/>
      <c r="BL108" s="1090"/>
      <c r="BM108" s="1090"/>
      <c r="BN108" s="1090"/>
      <c r="BO108" s="1090"/>
      <c r="BP108" s="1090"/>
    </row>
    <row r="109" spans="1:69" ht="9" customHeight="1" x14ac:dyDescent="0.4">
      <c r="A109" s="174"/>
      <c r="B109" s="1090"/>
      <c r="C109" s="1090"/>
      <c r="D109" s="1097"/>
      <c r="E109" s="1098"/>
      <c r="F109" s="1098"/>
      <c r="G109" s="1098"/>
      <c r="H109" s="1098"/>
      <c r="I109" s="1098"/>
      <c r="J109" s="1098"/>
      <c r="K109" s="1098"/>
      <c r="L109" s="1098"/>
      <c r="M109" s="1098"/>
      <c r="N109" s="1098"/>
      <c r="O109" s="1099"/>
      <c r="P109" s="1123"/>
      <c r="Q109" s="1123"/>
      <c r="R109" s="1123"/>
      <c r="S109" s="1123"/>
      <c r="T109" s="1123"/>
      <c r="U109" s="1123"/>
      <c r="V109" s="1123"/>
      <c r="W109" s="1123"/>
      <c r="X109" s="1123"/>
      <c r="Y109" s="174"/>
      <c r="Z109" s="1123"/>
      <c r="AA109" s="1123"/>
      <c r="AB109" s="1123"/>
      <c r="AC109" s="1123"/>
      <c r="AD109" s="1123"/>
      <c r="AE109" s="1123"/>
      <c r="AF109" s="1097"/>
      <c r="AG109" s="1098"/>
      <c r="AH109" s="1098"/>
      <c r="AI109" s="1098"/>
      <c r="AJ109" s="1098"/>
      <c r="AK109" s="1098"/>
      <c r="AL109" s="1098"/>
      <c r="AM109" s="1098"/>
      <c r="AN109" s="1098"/>
      <c r="AO109" s="1099"/>
      <c r="AP109" s="1394"/>
      <c r="AQ109" s="1395"/>
      <c r="AR109" s="1395"/>
      <c r="AS109" s="1395"/>
      <c r="AT109" s="1395"/>
      <c r="AU109" s="1395"/>
      <c r="AV109" s="1395"/>
      <c r="AW109" s="1395"/>
      <c r="AX109" s="1396"/>
      <c r="AY109" s="1090"/>
      <c r="AZ109" s="1090"/>
      <c r="BA109" s="1090"/>
      <c r="BB109" s="1090"/>
      <c r="BC109" s="1090"/>
      <c r="BD109" s="1090"/>
      <c r="BE109" s="1090"/>
      <c r="BF109" s="1090"/>
      <c r="BG109" s="1090"/>
      <c r="BH109" s="1090"/>
      <c r="BI109" s="1090"/>
      <c r="BJ109" s="1090"/>
      <c r="BK109" s="1090"/>
      <c r="BL109" s="1090"/>
      <c r="BM109" s="1090"/>
      <c r="BN109" s="1090"/>
      <c r="BO109" s="1090"/>
      <c r="BP109" s="1090"/>
    </row>
    <row r="110" spans="1:69" ht="9" customHeight="1" x14ac:dyDescent="0.4">
      <c r="A110" s="174"/>
      <c r="B110" s="1090">
        <v>8</v>
      </c>
      <c r="C110" s="1090"/>
      <c r="D110" s="1094"/>
      <c r="E110" s="1095"/>
      <c r="F110" s="1095"/>
      <c r="G110" s="1095"/>
      <c r="H110" s="1095"/>
      <c r="I110" s="1095"/>
      <c r="J110" s="1095"/>
      <c r="K110" s="1095"/>
      <c r="L110" s="1095"/>
      <c r="M110" s="1095"/>
      <c r="N110" s="1095"/>
      <c r="O110" s="1096"/>
      <c r="P110" s="1123"/>
      <c r="Q110" s="1123"/>
      <c r="R110" s="1123"/>
      <c r="S110" s="1123"/>
      <c r="T110" s="1123"/>
      <c r="U110" s="1123"/>
      <c r="V110" s="1123"/>
      <c r="W110" s="1123"/>
      <c r="X110" s="1123"/>
      <c r="Y110" s="174"/>
      <c r="Z110" s="1123" t="str">
        <f>'2.収入'!C6&amp;""</f>
        <v/>
      </c>
      <c r="AA110" s="1123"/>
      <c r="AB110" s="1123"/>
      <c r="AC110" s="1123"/>
      <c r="AD110" s="1123"/>
      <c r="AE110" s="1123"/>
      <c r="AF110" s="1094" t="str">
        <f>'2.収入'!H6&amp;""</f>
        <v/>
      </c>
      <c r="AG110" s="1095"/>
      <c r="AH110" s="1095"/>
      <c r="AI110" s="1095"/>
      <c r="AJ110" s="1095"/>
      <c r="AK110" s="1095"/>
      <c r="AL110" s="1095"/>
      <c r="AM110" s="1095"/>
      <c r="AN110" s="1095"/>
      <c r="AO110" s="1096"/>
      <c r="AP110" s="1393"/>
      <c r="AQ110" s="1243"/>
      <c r="AR110" s="1243"/>
      <c r="AS110" s="1243"/>
      <c r="AT110" s="1243"/>
      <c r="AU110" s="1243"/>
      <c r="AV110" s="1243"/>
      <c r="AW110" s="1243"/>
      <c r="AX110" s="1391"/>
      <c r="AY110" s="1090"/>
      <c r="AZ110" s="1090"/>
      <c r="BA110" s="1090"/>
      <c r="BB110" s="1090"/>
      <c r="BC110" s="1090"/>
      <c r="BD110" s="1090"/>
      <c r="BE110" s="1090"/>
      <c r="BF110" s="1090"/>
      <c r="BG110" s="1090"/>
      <c r="BH110" s="1090"/>
      <c r="BI110" s="1090"/>
      <c r="BJ110" s="1090"/>
      <c r="BK110" s="1090"/>
      <c r="BL110" s="1090"/>
      <c r="BM110" s="1090"/>
      <c r="BN110" s="1090"/>
      <c r="BO110" s="1090"/>
      <c r="BP110" s="1090"/>
    </row>
    <row r="111" spans="1:69" ht="9" customHeight="1" x14ac:dyDescent="0.4">
      <c r="A111" s="174"/>
      <c r="B111" s="1090"/>
      <c r="C111" s="1090"/>
      <c r="D111" s="1097"/>
      <c r="E111" s="1098"/>
      <c r="F111" s="1098"/>
      <c r="G111" s="1098"/>
      <c r="H111" s="1098"/>
      <c r="I111" s="1098"/>
      <c r="J111" s="1098"/>
      <c r="K111" s="1098"/>
      <c r="L111" s="1098"/>
      <c r="M111" s="1098"/>
      <c r="N111" s="1098"/>
      <c r="O111" s="1099"/>
      <c r="P111" s="1123"/>
      <c r="Q111" s="1123"/>
      <c r="R111" s="1123"/>
      <c r="S111" s="1123"/>
      <c r="T111" s="1123"/>
      <c r="U111" s="1123"/>
      <c r="V111" s="1123"/>
      <c r="W111" s="1123"/>
      <c r="X111" s="1123"/>
      <c r="Y111" s="174"/>
      <c r="Z111" s="1123"/>
      <c r="AA111" s="1123"/>
      <c r="AB111" s="1123"/>
      <c r="AC111" s="1123"/>
      <c r="AD111" s="1123"/>
      <c r="AE111" s="1123"/>
      <c r="AF111" s="1097"/>
      <c r="AG111" s="1098"/>
      <c r="AH111" s="1098"/>
      <c r="AI111" s="1098"/>
      <c r="AJ111" s="1098"/>
      <c r="AK111" s="1098"/>
      <c r="AL111" s="1098"/>
      <c r="AM111" s="1098"/>
      <c r="AN111" s="1098"/>
      <c r="AO111" s="1099"/>
      <c r="AP111" s="1394"/>
      <c r="AQ111" s="1395"/>
      <c r="AR111" s="1395"/>
      <c r="AS111" s="1395"/>
      <c r="AT111" s="1395"/>
      <c r="AU111" s="1395"/>
      <c r="AV111" s="1395"/>
      <c r="AW111" s="1395"/>
      <c r="AX111" s="1396"/>
      <c r="AY111" s="1090"/>
      <c r="AZ111" s="1090"/>
      <c r="BA111" s="1090"/>
      <c r="BB111" s="1090"/>
      <c r="BC111" s="1090"/>
      <c r="BD111" s="1090"/>
      <c r="BE111" s="1090"/>
      <c r="BF111" s="1090"/>
      <c r="BG111" s="1090"/>
      <c r="BH111" s="1090"/>
      <c r="BI111" s="1090"/>
      <c r="BJ111" s="1090"/>
      <c r="BK111" s="1090"/>
      <c r="BL111" s="1090"/>
      <c r="BM111" s="1090"/>
      <c r="BN111" s="1090"/>
      <c r="BO111" s="1090"/>
      <c r="BP111" s="1090"/>
    </row>
    <row r="112" spans="1:69" ht="9" customHeight="1" x14ac:dyDescent="0.4">
      <c r="A112" s="174"/>
      <c r="B112" s="1090">
        <v>9</v>
      </c>
      <c r="C112" s="1090"/>
      <c r="D112" s="1094"/>
      <c r="E112" s="1095"/>
      <c r="F112" s="1095"/>
      <c r="G112" s="1095"/>
      <c r="H112" s="1095"/>
      <c r="I112" s="1095"/>
      <c r="J112" s="1095"/>
      <c r="K112" s="1095"/>
      <c r="L112" s="1095"/>
      <c r="M112" s="1095"/>
      <c r="N112" s="1095"/>
      <c r="O112" s="1096"/>
      <c r="P112" s="1123"/>
      <c r="Q112" s="1123"/>
      <c r="R112" s="1123"/>
      <c r="S112" s="1123"/>
      <c r="T112" s="1123"/>
      <c r="U112" s="1123"/>
      <c r="V112" s="1123"/>
      <c r="W112" s="1123"/>
      <c r="X112" s="1123"/>
      <c r="Y112" s="174"/>
      <c r="Z112" s="1153"/>
      <c r="AA112" s="1123"/>
      <c r="AB112" s="1123"/>
      <c r="AC112" s="1123"/>
      <c r="AD112" s="1123"/>
      <c r="AE112" s="1154"/>
      <c r="AF112" s="1095"/>
      <c r="AG112" s="1095"/>
      <c r="AH112" s="1095"/>
      <c r="AI112" s="1095"/>
      <c r="AJ112" s="1095"/>
      <c r="AK112" s="1095"/>
      <c r="AL112" s="1095"/>
      <c r="AM112" s="1095"/>
      <c r="AN112" s="1095"/>
      <c r="AO112" s="1095"/>
      <c r="AP112" s="1243"/>
      <c r="AQ112" s="1243"/>
      <c r="AR112" s="1243"/>
      <c r="AS112" s="1243"/>
      <c r="AT112" s="1243"/>
      <c r="AU112" s="1243"/>
      <c r="AV112" s="1243"/>
      <c r="AW112" s="1243"/>
      <c r="AX112" s="1243"/>
      <c r="AY112" s="1150" t="s">
        <v>105</v>
      </c>
      <c r="AZ112" s="1150"/>
      <c r="BA112" s="1150"/>
      <c r="BB112" s="1150"/>
      <c r="BC112" s="1150"/>
      <c r="BD112" s="1150"/>
      <c r="BE112" s="1150"/>
      <c r="BF112" s="1150"/>
      <c r="BG112" s="1150"/>
      <c r="BH112" s="1284"/>
      <c r="BI112" s="1284"/>
      <c r="BJ112" s="1284"/>
      <c r="BK112" s="1284"/>
      <c r="BL112" s="1284"/>
      <c r="BM112" s="1284"/>
      <c r="BN112" s="1284"/>
      <c r="BO112" s="1284"/>
      <c r="BP112" s="1284"/>
    </row>
    <row r="113" spans="1:71" ht="9" customHeight="1" x14ac:dyDescent="0.4">
      <c r="A113" s="174"/>
      <c r="B113" s="1090"/>
      <c r="C113" s="1090"/>
      <c r="D113" s="1097"/>
      <c r="E113" s="1098"/>
      <c r="F113" s="1098"/>
      <c r="G113" s="1098"/>
      <c r="H113" s="1098"/>
      <c r="I113" s="1098"/>
      <c r="J113" s="1098"/>
      <c r="K113" s="1098"/>
      <c r="L113" s="1098"/>
      <c r="M113" s="1098"/>
      <c r="N113" s="1098"/>
      <c r="O113" s="1099"/>
      <c r="P113" s="1123"/>
      <c r="Q113" s="1123"/>
      <c r="R113" s="1123"/>
      <c r="S113" s="1123"/>
      <c r="T113" s="1123"/>
      <c r="U113" s="1123"/>
      <c r="V113" s="1123"/>
      <c r="W113" s="1123"/>
      <c r="X113" s="1123"/>
      <c r="Y113" s="174"/>
      <c r="Z113" s="1096"/>
      <c r="AA113" s="1155"/>
      <c r="AB113" s="1155"/>
      <c r="AC113" s="1155"/>
      <c r="AD113" s="1155"/>
      <c r="AE113" s="1094"/>
      <c r="AF113" s="1149"/>
      <c r="AG113" s="1149"/>
      <c r="AH113" s="1149"/>
      <c r="AI113" s="1149"/>
      <c r="AJ113" s="1149"/>
      <c r="AK113" s="1149"/>
      <c r="AL113" s="1149"/>
      <c r="AM113" s="1149"/>
      <c r="AN113" s="1149"/>
      <c r="AO113" s="1149"/>
      <c r="AP113" s="1244"/>
      <c r="AQ113" s="1244"/>
      <c r="AR113" s="1244"/>
      <c r="AS113" s="1244"/>
      <c r="AT113" s="1244"/>
      <c r="AU113" s="1244"/>
      <c r="AV113" s="1244"/>
      <c r="AW113" s="1244"/>
      <c r="AX113" s="1244"/>
      <c r="AY113" s="1150"/>
      <c r="AZ113" s="1150"/>
      <c r="BA113" s="1150"/>
      <c r="BB113" s="1150"/>
      <c r="BC113" s="1150"/>
      <c r="BD113" s="1150"/>
      <c r="BE113" s="1150"/>
      <c r="BF113" s="1150"/>
      <c r="BG113" s="1150"/>
      <c r="BH113" s="1284"/>
      <c r="BI113" s="1284"/>
      <c r="BJ113" s="1284"/>
      <c r="BK113" s="1284"/>
      <c r="BL113" s="1284"/>
      <c r="BM113" s="1284"/>
      <c r="BN113" s="1284"/>
      <c r="BO113" s="1284"/>
      <c r="BP113" s="1284"/>
    </row>
    <row r="114" spans="1:71" ht="9" customHeight="1" x14ac:dyDescent="0.4">
      <c r="A114" s="174"/>
      <c r="B114" s="1090">
        <v>10</v>
      </c>
      <c r="C114" s="1090"/>
      <c r="D114" s="1094"/>
      <c r="E114" s="1095"/>
      <c r="F114" s="1095"/>
      <c r="G114" s="1095"/>
      <c r="H114" s="1095"/>
      <c r="I114" s="1095"/>
      <c r="J114" s="1095"/>
      <c r="K114" s="1095"/>
      <c r="L114" s="1095"/>
      <c r="M114" s="1095"/>
      <c r="N114" s="1095"/>
      <c r="O114" s="1096"/>
      <c r="P114" s="1123"/>
      <c r="Q114" s="1123"/>
      <c r="R114" s="1123"/>
      <c r="S114" s="1123"/>
      <c r="T114" s="1123"/>
      <c r="U114" s="1123"/>
      <c r="V114" s="1123"/>
      <c r="W114" s="1123"/>
      <c r="X114" s="1123"/>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92"/>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row>
    <row r="115" spans="1:71" ht="9" customHeight="1" x14ac:dyDescent="0.4">
      <c r="A115" s="174"/>
      <c r="B115" s="1090"/>
      <c r="C115" s="1090"/>
      <c r="D115" s="1097"/>
      <c r="E115" s="1098"/>
      <c r="F115" s="1098"/>
      <c r="G115" s="1098"/>
      <c r="H115" s="1098"/>
      <c r="I115" s="1098"/>
      <c r="J115" s="1098"/>
      <c r="K115" s="1098"/>
      <c r="L115" s="1098"/>
      <c r="M115" s="1098"/>
      <c r="N115" s="1098"/>
      <c r="O115" s="1099"/>
      <c r="P115" s="1123"/>
      <c r="Q115" s="1123"/>
      <c r="R115" s="1123"/>
      <c r="S115" s="1123"/>
      <c r="T115" s="1123"/>
      <c r="U115" s="1123"/>
      <c r="V115" s="1123"/>
      <c r="W115" s="1123"/>
      <c r="X115" s="1123"/>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row>
    <row r="116" spans="1:71" ht="9" customHeight="1" x14ac:dyDescent="0.15">
      <c r="A116" s="174"/>
      <c r="B116" s="1090">
        <v>11</v>
      </c>
      <c r="C116" s="1090"/>
      <c r="D116" s="1094"/>
      <c r="E116" s="1095"/>
      <c r="F116" s="1095"/>
      <c r="G116" s="1095"/>
      <c r="H116" s="1095"/>
      <c r="I116" s="1095"/>
      <c r="J116" s="1095"/>
      <c r="K116" s="1095"/>
      <c r="L116" s="1095"/>
      <c r="M116" s="1095"/>
      <c r="N116" s="1095"/>
      <c r="O116" s="1096"/>
      <c r="P116" s="1123"/>
      <c r="Q116" s="1123"/>
      <c r="R116" s="1123"/>
      <c r="S116" s="1123"/>
      <c r="T116" s="1123"/>
      <c r="U116" s="1123"/>
      <c r="V116" s="1123"/>
      <c r="W116" s="1123"/>
      <c r="X116" s="1123"/>
      <c r="Y116" s="174"/>
      <c r="Z116" s="1388" t="s">
        <v>102</v>
      </c>
      <c r="AA116" s="1388"/>
      <c r="AB116" s="1388"/>
      <c r="AC116" s="1388"/>
      <c r="AD116" s="1388"/>
      <c r="AE116" s="1388"/>
      <c r="AF116" s="1388"/>
      <c r="AG116" s="1388"/>
      <c r="AH116" s="1388"/>
      <c r="AI116" s="1388"/>
      <c r="AJ116" s="1388"/>
      <c r="AK116" s="1388"/>
      <c r="AL116" s="1388"/>
      <c r="AM116" s="1388"/>
      <c r="AN116" s="1388"/>
      <c r="AO116" s="1388"/>
      <c r="AP116" s="1388"/>
      <c r="AQ116" s="1388"/>
      <c r="AR116" s="1388"/>
      <c r="AS116" s="1388"/>
      <c r="AT116" s="1388"/>
      <c r="AU116" s="1388"/>
      <c r="AV116" s="1388"/>
      <c r="AW116" s="1388"/>
      <c r="AX116" s="191"/>
      <c r="AY116" s="191"/>
      <c r="AZ116" s="191"/>
      <c r="BA116" s="191"/>
      <c r="BB116" s="191"/>
      <c r="BC116" s="191"/>
      <c r="BD116" s="191"/>
      <c r="BE116" s="191"/>
      <c r="BF116" s="191"/>
      <c r="BG116" s="191"/>
      <c r="BH116" s="191"/>
      <c r="BI116" s="191"/>
      <c r="BJ116" s="191"/>
      <c r="BK116" s="191"/>
      <c r="BL116" s="191"/>
      <c r="BM116" s="191"/>
      <c r="BN116" s="191"/>
      <c r="BO116" s="191"/>
      <c r="BP116" s="191"/>
    </row>
    <row r="117" spans="1:71" ht="9" customHeight="1" x14ac:dyDescent="0.15">
      <c r="A117" s="174"/>
      <c r="B117" s="1090"/>
      <c r="C117" s="1090"/>
      <c r="D117" s="1097"/>
      <c r="E117" s="1098"/>
      <c r="F117" s="1098"/>
      <c r="G117" s="1098"/>
      <c r="H117" s="1098"/>
      <c r="I117" s="1098"/>
      <c r="J117" s="1098"/>
      <c r="K117" s="1098"/>
      <c r="L117" s="1098"/>
      <c r="M117" s="1098"/>
      <c r="N117" s="1098"/>
      <c r="O117" s="1099"/>
      <c r="P117" s="1123"/>
      <c r="Q117" s="1123"/>
      <c r="R117" s="1123"/>
      <c r="S117" s="1123"/>
      <c r="T117" s="1123"/>
      <c r="U117" s="1123"/>
      <c r="V117" s="1123"/>
      <c r="W117" s="1123"/>
      <c r="X117" s="1123"/>
      <c r="Y117" s="174"/>
      <c r="Z117" s="1320"/>
      <c r="AA117" s="1320"/>
      <c r="AB117" s="1320"/>
      <c r="AC117" s="1320"/>
      <c r="AD117" s="1320"/>
      <c r="AE117" s="1320"/>
      <c r="AF117" s="1320"/>
      <c r="AG117" s="1320"/>
      <c r="AH117" s="1320"/>
      <c r="AI117" s="1320"/>
      <c r="AJ117" s="1320"/>
      <c r="AK117" s="1320"/>
      <c r="AL117" s="1320"/>
      <c r="AM117" s="1320"/>
      <c r="AN117" s="1320"/>
      <c r="AO117" s="1320"/>
      <c r="AP117" s="1320"/>
      <c r="AQ117" s="1320"/>
      <c r="AR117" s="1320"/>
      <c r="AS117" s="1320"/>
      <c r="AT117" s="1320"/>
      <c r="AU117" s="1320"/>
      <c r="AV117" s="1320"/>
      <c r="AW117" s="1320"/>
      <c r="AX117" s="191"/>
      <c r="AY117" s="191"/>
      <c r="AZ117" s="191"/>
      <c r="BA117" s="191"/>
      <c r="BB117" s="191"/>
      <c r="BC117" s="191"/>
      <c r="BD117" s="191"/>
      <c r="BE117" s="191"/>
      <c r="BF117" s="191"/>
      <c r="BG117" s="191"/>
      <c r="BH117" s="191"/>
      <c r="BI117" s="191"/>
      <c r="BJ117" s="191"/>
      <c r="BK117" s="191"/>
      <c r="BL117" s="191"/>
      <c r="BM117" s="191"/>
      <c r="BN117" s="191"/>
      <c r="BO117" s="191"/>
      <c r="BP117" s="191"/>
    </row>
    <row r="118" spans="1:71" ht="9" customHeight="1" x14ac:dyDescent="0.4">
      <c r="A118" s="174"/>
      <c r="B118" s="1090">
        <v>12</v>
      </c>
      <c r="C118" s="1090"/>
      <c r="D118" s="1094"/>
      <c r="E118" s="1095"/>
      <c r="F118" s="1095"/>
      <c r="G118" s="1095"/>
      <c r="H118" s="1095"/>
      <c r="I118" s="1095"/>
      <c r="J118" s="1095"/>
      <c r="K118" s="1095"/>
      <c r="L118" s="1095"/>
      <c r="M118" s="1095"/>
      <c r="N118" s="1095"/>
      <c r="O118" s="1096"/>
      <c r="P118" s="1123"/>
      <c r="Q118" s="1123"/>
      <c r="R118" s="1123"/>
      <c r="S118" s="1123"/>
      <c r="T118" s="1123"/>
      <c r="U118" s="1123"/>
      <c r="V118" s="1123"/>
      <c r="W118" s="1123"/>
      <c r="X118" s="1123"/>
      <c r="Y118" s="174"/>
      <c r="Z118" s="1123" t="s">
        <v>96</v>
      </c>
      <c r="AA118" s="1123"/>
      <c r="AB118" s="1123"/>
      <c r="AC118" s="1123"/>
      <c r="AD118" s="1123"/>
      <c r="AE118" s="1123"/>
      <c r="AF118" s="1094" t="s">
        <v>97</v>
      </c>
      <c r="AG118" s="1095"/>
      <c r="AH118" s="1095"/>
      <c r="AI118" s="1095"/>
      <c r="AJ118" s="1095"/>
      <c r="AK118" s="1095"/>
      <c r="AL118" s="1095"/>
      <c r="AM118" s="1095"/>
      <c r="AN118" s="1095"/>
      <c r="AO118" s="1096"/>
      <c r="AP118" s="1094" t="s">
        <v>98</v>
      </c>
      <c r="AQ118" s="1095"/>
      <c r="AR118" s="1095"/>
      <c r="AS118" s="1095"/>
      <c r="AT118" s="1095"/>
      <c r="AU118" s="1095"/>
      <c r="AV118" s="1095"/>
      <c r="AW118" s="1095"/>
      <c r="AX118" s="1095"/>
      <c r="AY118" s="1095"/>
      <c r="AZ118" s="1095"/>
      <c r="BA118" s="1095"/>
      <c r="BB118" s="1095"/>
      <c r="BC118" s="1096"/>
      <c r="BD118" s="1123" t="s">
        <v>101</v>
      </c>
      <c r="BE118" s="1123"/>
      <c r="BF118" s="1123"/>
      <c r="BG118" s="1123"/>
      <c r="BH118" s="1123"/>
      <c r="BI118" s="1123"/>
      <c r="BJ118" s="1123"/>
      <c r="BK118" s="1123"/>
      <c r="BL118" s="1123"/>
      <c r="BM118" s="1123"/>
      <c r="BN118" s="1123"/>
      <c r="BO118" s="1123"/>
      <c r="BP118" s="1123"/>
    </row>
    <row r="119" spans="1:71" ht="9" customHeight="1" x14ac:dyDescent="0.4">
      <c r="A119" s="174"/>
      <c r="B119" s="1090"/>
      <c r="C119" s="1090"/>
      <c r="D119" s="1097"/>
      <c r="E119" s="1098"/>
      <c r="F119" s="1098"/>
      <c r="G119" s="1098"/>
      <c r="H119" s="1098"/>
      <c r="I119" s="1098"/>
      <c r="J119" s="1098"/>
      <c r="K119" s="1098"/>
      <c r="L119" s="1098"/>
      <c r="M119" s="1098"/>
      <c r="N119" s="1098"/>
      <c r="O119" s="1099"/>
      <c r="P119" s="1123"/>
      <c r="Q119" s="1123"/>
      <c r="R119" s="1123"/>
      <c r="S119" s="1123"/>
      <c r="T119" s="1123"/>
      <c r="U119" s="1123"/>
      <c r="V119" s="1123"/>
      <c r="W119" s="1123"/>
      <c r="X119" s="1123"/>
      <c r="Y119" s="174"/>
      <c r="Z119" s="1123"/>
      <c r="AA119" s="1123"/>
      <c r="AB119" s="1123"/>
      <c r="AC119" s="1123"/>
      <c r="AD119" s="1123"/>
      <c r="AE119" s="1123"/>
      <c r="AF119" s="1097"/>
      <c r="AG119" s="1098"/>
      <c r="AH119" s="1098"/>
      <c r="AI119" s="1098"/>
      <c r="AJ119" s="1098"/>
      <c r="AK119" s="1098"/>
      <c r="AL119" s="1098"/>
      <c r="AM119" s="1098"/>
      <c r="AN119" s="1098"/>
      <c r="AO119" s="1099"/>
      <c r="AP119" s="1097"/>
      <c r="AQ119" s="1098"/>
      <c r="AR119" s="1098"/>
      <c r="AS119" s="1098"/>
      <c r="AT119" s="1098"/>
      <c r="AU119" s="1098"/>
      <c r="AV119" s="1098"/>
      <c r="AW119" s="1098"/>
      <c r="AX119" s="1098"/>
      <c r="AY119" s="1098"/>
      <c r="AZ119" s="1098"/>
      <c r="BA119" s="1098"/>
      <c r="BB119" s="1098"/>
      <c r="BC119" s="1099"/>
      <c r="BD119" s="1123"/>
      <c r="BE119" s="1123"/>
      <c r="BF119" s="1123"/>
      <c r="BG119" s="1123"/>
      <c r="BH119" s="1123"/>
      <c r="BI119" s="1123"/>
      <c r="BJ119" s="1123"/>
      <c r="BK119" s="1123"/>
      <c r="BL119" s="1123"/>
      <c r="BM119" s="1123"/>
      <c r="BN119" s="1123"/>
      <c r="BO119" s="1123"/>
      <c r="BP119" s="1123"/>
    </row>
    <row r="120" spans="1:71" ht="9" customHeight="1" x14ac:dyDescent="0.4">
      <c r="A120" s="174"/>
      <c r="B120" s="1123" t="s">
        <v>93</v>
      </c>
      <c r="C120" s="1123"/>
      <c r="D120" s="1123"/>
      <c r="E120" s="1123"/>
      <c r="F120" s="1123"/>
      <c r="G120" s="1123"/>
      <c r="H120" s="1123"/>
      <c r="I120" s="1123"/>
      <c r="J120" s="1123"/>
      <c r="K120" s="1123"/>
      <c r="L120" s="1090"/>
      <c r="M120" s="1090"/>
      <c r="N120" s="1090"/>
      <c r="O120" s="1090"/>
      <c r="P120" s="1090"/>
      <c r="Q120" s="1090"/>
      <c r="R120" s="1090"/>
      <c r="S120" s="1090"/>
      <c r="T120" s="1090"/>
      <c r="U120" s="1090"/>
      <c r="V120" s="1090"/>
      <c r="W120" s="1090"/>
      <c r="X120" s="1090"/>
      <c r="Y120" s="174"/>
      <c r="Z120" s="1123"/>
      <c r="AA120" s="1123"/>
      <c r="AB120" s="1123"/>
      <c r="AC120" s="1123"/>
      <c r="AD120" s="1123"/>
      <c r="AE120" s="1123"/>
      <c r="AF120" s="1094"/>
      <c r="AG120" s="1095"/>
      <c r="AH120" s="1095"/>
      <c r="AI120" s="1095"/>
      <c r="AJ120" s="1095"/>
      <c r="AK120" s="1095"/>
      <c r="AL120" s="1095"/>
      <c r="AM120" s="1095"/>
      <c r="AN120" s="1095"/>
      <c r="AO120" s="1096"/>
      <c r="AP120" s="1139"/>
      <c r="AQ120" s="1140"/>
      <c r="AR120" s="1140"/>
      <c r="AS120" s="1140"/>
      <c r="AT120" s="1140"/>
      <c r="AU120" s="1140"/>
      <c r="AV120" s="1140"/>
      <c r="AW120" s="1140"/>
      <c r="AX120" s="1140"/>
      <c r="AY120" s="1140"/>
      <c r="AZ120" s="1140"/>
      <c r="BA120" s="1140"/>
      <c r="BB120" s="1140"/>
      <c r="BC120" s="1141"/>
      <c r="BD120" s="1090"/>
      <c r="BE120" s="1090"/>
      <c r="BF120" s="1090"/>
      <c r="BG120" s="1090"/>
      <c r="BH120" s="1090"/>
      <c r="BI120" s="1090"/>
      <c r="BJ120" s="1090"/>
      <c r="BK120" s="1090"/>
      <c r="BL120" s="1090"/>
      <c r="BM120" s="1090"/>
      <c r="BN120" s="1090"/>
      <c r="BO120" s="1090"/>
      <c r="BP120" s="1090"/>
    </row>
    <row r="121" spans="1:71" ht="9" customHeight="1" x14ac:dyDescent="0.4">
      <c r="A121" s="174"/>
      <c r="B121" s="1123"/>
      <c r="C121" s="1123"/>
      <c r="D121" s="1123"/>
      <c r="E121" s="1123"/>
      <c r="F121" s="1123"/>
      <c r="G121" s="1123"/>
      <c r="H121" s="1123"/>
      <c r="I121" s="1123"/>
      <c r="J121" s="1123"/>
      <c r="K121" s="1123"/>
      <c r="L121" s="1090"/>
      <c r="M121" s="1090"/>
      <c r="N121" s="1090"/>
      <c r="O121" s="1090"/>
      <c r="P121" s="1090"/>
      <c r="Q121" s="1090"/>
      <c r="R121" s="1090"/>
      <c r="S121" s="1090"/>
      <c r="T121" s="1090"/>
      <c r="U121" s="1090"/>
      <c r="V121" s="1090"/>
      <c r="W121" s="1090"/>
      <c r="X121" s="1090"/>
      <c r="Y121" s="174"/>
      <c r="Z121" s="1123"/>
      <c r="AA121" s="1123"/>
      <c r="AB121" s="1123"/>
      <c r="AC121" s="1123"/>
      <c r="AD121" s="1123"/>
      <c r="AE121" s="1123"/>
      <c r="AF121" s="1097"/>
      <c r="AG121" s="1098"/>
      <c r="AH121" s="1098"/>
      <c r="AI121" s="1098"/>
      <c r="AJ121" s="1098"/>
      <c r="AK121" s="1098"/>
      <c r="AL121" s="1098"/>
      <c r="AM121" s="1098"/>
      <c r="AN121" s="1098"/>
      <c r="AO121" s="1099"/>
      <c r="AP121" s="1142"/>
      <c r="AQ121" s="1143"/>
      <c r="AR121" s="1143"/>
      <c r="AS121" s="1143"/>
      <c r="AT121" s="1143"/>
      <c r="AU121" s="1143"/>
      <c r="AV121" s="1143"/>
      <c r="AW121" s="1143"/>
      <c r="AX121" s="1143"/>
      <c r="AY121" s="1143"/>
      <c r="AZ121" s="1143"/>
      <c r="BA121" s="1143"/>
      <c r="BB121" s="1143"/>
      <c r="BC121" s="1144"/>
      <c r="BD121" s="1090"/>
      <c r="BE121" s="1090"/>
      <c r="BF121" s="1090"/>
      <c r="BG121" s="1090"/>
      <c r="BH121" s="1090"/>
      <c r="BI121" s="1090"/>
      <c r="BJ121" s="1090"/>
      <c r="BK121" s="1090"/>
      <c r="BL121" s="1090"/>
      <c r="BM121" s="1090"/>
      <c r="BN121" s="1090"/>
      <c r="BO121" s="1090"/>
      <c r="BP121" s="1090"/>
    </row>
    <row r="122" spans="1:71" ht="9" customHeight="1" x14ac:dyDescent="0.4">
      <c r="A122" s="174"/>
      <c r="B122" s="1123" t="s">
        <v>55</v>
      </c>
      <c r="C122" s="1123"/>
      <c r="D122" s="1123"/>
      <c r="E122" s="1123"/>
      <c r="F122" s="1123"/>
      <c r="G122" s="1123"/>
      <c r="H122" s="1123"/>
      <c r="I122" s="1123"/>
      <c r="J122" s="1123"/>
      <c r="K122" s="1123"/>
      <c r="L122" s="1090">
        <f>'2.収入'!R13</f>
        <v>0</v>
      </c>
      <c r="M122" s="1090"/>
      <c r="N122" s="1090"/>
      <c r="O122" s="1090"/>
      <c r="P122" s="1090"/>
      <c r="Q122" s="1090"/>
      <c r="R122" s="1090"/>
      <c r="S122" s="1090"/>
      <c r="T122" s="1090"/>
      <c r="U122" s="1090"/>
      <c r="V122" s="1090"/>
      <c r="W122" s="1090"/>
      <c r="X122" s="1090"/>
      <c r="Y122" s="174"/>
      <c r="Z122" s="1123"/>
      <c r="AA122" s="1123"/>
      <c r="AB122" s="1123"/>
      <c r="AC122" s="1123"/>
      <c r="AD122" s="1123"/>
      <c r="AE122" s="1123"/>
      <c r="AF122" s="1094"/>
      <c r="AG122" s="1095"/>
      <c r="AH122" s="1095"/>
      <c r="AI122" s="1095"/>
      <c r="AJ122" s="1095"/>
      <c r="AK122" s="1095"/>
      <c r="AL122" s="1095"/>
      <c r="AM122" s="1095"/>
      <c r="AN122" s="1095"/>
      <c r="AO122" s="1096"/>
      <c r="AP122" s="1139"/>
      <c r="AQ122" s="1140"/>
      <c r="AR122" s="1140"/>
      <c r="AS122" s="1140"/>
      <c r="AT122" s="1140"/>
      <c r="AU122" s="1140"/>
      <c r="AV122" s="1140"/>
      <c r="AW122" s="1140"/>
      <c r="AX122" s="1140"/>
      <c r="AY122" s="1140"/>
      <c r="AZ122" s="1140"/>
      <c r="BA122" s="1140"/>
      <c r="BB122" s="1140"/>
      <c r="BC122" s="1141"/>
      <c r="BD122" s="1090"/>
      <c r="BE122" s="1090"/>
      <c r="BF122" s="1090"/>
      <c r="BG122" s="1090"/>
      <c r="BH122" s="1090"/>
      <c r="BI122" s="1090"/>
      <c r="BJ122" s="1090"/>
      <c r="BK122" s="1090"/>
      <c r="BL122" s="1090"/>
      <c r="BM122" s="1090"/>
      <c r="BN122" s="1090"/>
      <c r="BO122" s="1090"/>
      <c r="BP122" s="1090"/>
    </row>
    <row r="123" spans="1:71" ht="9" customHeight="1" x14ac:dyDescent="0.4">
      <c r="A123" s="174"/>
      <c r="B123" s="1123"/>
      <c r="C123" s="1123"/>
      <c r="D123" s="1123"/>
      <c r="E123" s="1123"/>
      <c r="F123" s="1123"/>
      <c r="G123" s="1123"/>
      <c r="H123" s="1123"/>
      <c r="I123" s="1123"/>
      <c r="J123" s="1123"/>
      <c r="K123" s="1123"/>
      <c r="L123" s="1090"/>
      <c r="M123" s="1090"/>
      <c r="N123" s="1090"/>
      <c r="O123" s="1090"/>
      <c r="P123" s="1090"/>
      <c r="Q123" s="1090"/>
      <c r="R123" s="1090"/>
      <c r="S123" s="1090"/>
      <c r="T123" s="1090"/>
      <c r="U123" s="1090"/>
      <c r="V123" s="1090"/>
      <c r="W123" s="1090"/>
      <c r="X123" s="1090"/>
      <c r="Y123" s="174"/>
      <c r="Z123" s="1123"/>
      <c r="AA123" s="1123"/>
      <c r="AB123" s="1123"/>
      <c r="AC123" s="1123"/>
      <c r="AD123" s="1123"/>
      <c r="AE123" s="1123"/>
      <c r="AF123" s="1097"/>
      <c r="AG123" s="1098"/>
      <c r="AH123" s="1098"/>
      <c r="AI123" s="1098"/>
      <c r="AJ123" s="1098"/>
      <c r="AK123" s="1098"/>
      <c r="AL123" s="1098"/>
      <c r="AM123" s="1098"/>
      <c r="AN123" s="1098"/>
      <c r="AO123" s="1099"/>
      <c r="AP123" s="1142"/>
      <c r="AQ123" s="1143"/>
      <c r="AR123" s="1143"/>
      <c r="AS123" s="1143"/>
      <c r="AT123" s="1143"/>
      <c r="AU123" s="1143"/>
      <c r="AV123" s="1143"/>
      <c r="AW123" s="1143"/>
      <c r="AX123" s="1143"/>
      <c r="AY123" s="1143"/>
      <c r="AZ123" s="1143"/>
      <c r="BA123" s="1143"/>
      <c r="BB123" s="1143"/>
      <c r="BC123" s="1144"/>
      <c r="BD123" s="1090"/>
      <c r="BE123" s="1090"/>
      <c r="BF123" s="1090"/>
      <c r="BG123" s="1090"/>
      <c r="BH123" s="1090"/>
      <c r="BI123" s="1090"/>
      <c r="BJ123" s="1090"/>
      <c r="BK123" s="1090"/>
      <c r="BL123" s="1090"/>
      <c r="BM123" s="1090"/>
      <c r="BN123" s="1090"/>
      <c r="BO123" s="1090"/>
      <c r="BP123" s="1090"/>
    </row>
    <row r="124" spans="1:71" ht="9.75" customHeight="1" x14ac:dyDescent="0.4">
      <c r="A124" s="174"/>
      <c r="B124" s="1123" t="s">
        <v>94</v>
      </c>
      <c r="C124" s="1123"/>
      <c r="D124" s="1123"/>
      <c r="E124" s="1123"/>
      <c r="F124" s="1123"/>
      <c r="G124" s="1123"/>
      <c r="H124" s="1123"/>
      <c r="I124" s="1090"/>
      <c r="J124" s="1090"/>
      <c r="K124" s="1090"/>
      <c r="L124" s="1090"/>
      <c r="M124" s="1090"/>
      <c r="N124" s="1090"/>
      <c r="O124" s="1090"/>
      <c r="P124" s="1090"/>
      <c r="Q124" s="1090"/>
      <c r="R124" s="1090"/>
      <c r="S124" s="1090"/>
      <c r="T124" s="1090"/>
      <c r="U124" s="1090"/>
      <c r="V124" s="1090"/>
      <c r="W124" s="1090"/>
      <c r="X124" s="1090"/>
      <c r="Y124" s="174"/>
      <c r="Z124" s="1153" t="str">
        <f>'2.収入'!C27&amp;""</f>
        <v/>
      </c>
      <c r="AA124" s="1123"/>
      <c r="AB124" s="1123"/>
      <c r="AC124" s="1123"/>
      <c r="AD124" s="1123"/>
      <c r="AE124" s="1154"/>
      <c r="AF124" s="1095"/>
      <c r="AG124" s="1095"/>
      <c r="AH124" s="1095"/>
      <c r="AI124" s="1095"/>
      <c r="AJ124" s="1095"/>
      <c r="AK124" s="1095"/>
      <c r="AL124" s="1095"/>
      <c r="AM124" s="1095"/>
      <c r="AN124" s="1095"/>
      <c r="AO124" s="1095"/>
      <c r="AP124" s="1095"/>
      <c r="AQ124" s="1095"/>
      <c r="AR124" s="1095"/>
      <c r="AS124" s="1095"/>
      <c r="AT124" s="1095"/>
      <c r="AU124" s="1095"/>
      <c r="AV124" s="1095"/>
      <c r="AW124" s="1095"/>
      <c r="AX124" s="1095"/>
      <c r="AY124" s="1095"/>
      <c r="AZ124" s="1095"/>
      <c r="BA124" s="1095"/>
      <c r="BB124" s="1095"/>
      <c r="BC124" s="1095"/>
      <c r="BD124" s="1153"/>
      <c r="BE124" s="1123"/>
      <c r="BF124" s="1123"/>
      <c r="BG124" s="1123"/>
      <c r="BH124" s="1123"/>
      <c r="BI124" s="1123"/>
      <c r="BJ124" s="1123"/>
      <c r="BK124" s="1123"/>
      <c r="BL124" s="1123"/>
      <c r="BM124" s="1123"/>
      <c r="BN124" s="1123"/>
      <c r="BO124" s="1123"/>
      <c r="BP124" s="1154"/>
    </row>
    <row r="125" spans="1:71" ht="9.75" customHeight="1" x14ac:dyDescent="0.4">
      <c r="A125" s="174"/>
      <c r="B125" s="1123"/>
      <c r="C125" s="1123"/>
      <c r="D125" s="1123"/>
      <c r="E125" s="1123"/>
      <c r="F125" s="1123"/>
      <c r="G125" s="1123"/>
      <c r="H125" s="1123"/>
      <c r="I125" s="1090"/>
      <c r="J125" s="1090"/>
      <c r="K125" s="1090"/>
      <c r="L125" s="1090"/>
      <c r="M125" s="1090"/>
      <c r="N125" s="1090"/>
      <c r="O125" s="1090"/>
      <c r="P125" s="1090"/>
      <c r="Q125" s="1090"/>
      <c r="R125" s="1090"/>
      <c r="S125" s="1090"/>
      <c r="T125" s="1090"/>
      <c r="U125" s="1090"/>
      <c r="V125" s="1090"/>
      <c r="W125" s="1090"/>
      <c r="X125" s="1090"/>
      <c r="Y125" s="174"/>
      <c r="Z125" s="1096"/>
      <c r="AA125" s="1155"/>
      <c r="AB125" s="1155"/>
      <c r="AC125" s="1155"/>
      <c r="AD125" s="1155"/>
      <c r="AE125" s="1094"/>
      <c r="AF125" s="1149"/>
      <c r="AG125" s="1149"/>
      <c r="AH125" s="1149"/>
      <c r="AI125" s="1149"/>
      <c r="AJ125" s="1149"/>
      <c r="AK125" s="1149"/>
      <c r="AL125" s="1149"/>
      <c r="AM125" s="1149"/>
      <c r="AN125" s="1149"/>
      <c r="AO125" s="1149"/>
      <c r="AP125" s="1149"/>
      <c r="AQ125" s="1149"/>
      <c r="AR125" s="1149"/>
      <c r="AS125" s="1149"/>
      <c r="AT125" s="1149"/>
      <c r="AU125" s="1149"/>
      <c r="AV125" s="1149"/>
      <c r="AW125" s="1149"/>
      <c r="AX125" s="1149"/>
      <c r="AY125" s="1149"/>
      <c r="AZ125" s="1149"/>
      <c r="BA125" s="1149"/>
      <c r="BB125" s="1149"/>
      <c r="BC125" s="1149"/>
      <c r="BD125" s="1096"/>
      <c r="BE125" s="1155"/>
      <c r="BF125" s="1155"/>
      <c r="BG125" s="1155"/>
      <c r="BH125" s="1155"/>
      <c r="BI125" s="1155"/>
      <c r="BJ125" s="1155"/>
      <c r="BK125" s="1155"/>
      <c r="BL125" s="1155"/>
      <c r="BM125" s="1155"/>
      <c r="BN125" s="1155"/>
      <c r="BO125" s="1155"/>
      <c r="BP125" s="1094"/>
    </row>
    <row r="126" spans="1:71" ht="9.75" customHeight="1" x14ac:dyDescent="0.4">
      <c r="A126" s="174"/>
      <c r="B126" s="1319" t="s">
        <v>107</v>
      </c>
      <c r="C126" s="1319"/>
      <c r="D126" s="1319"/>
      <c r="E126" s="1319"/>
      <c r="F126" s="1319"/>
      <c r="G126" s="1319"/>
      <c r="H126" s="1319"/>
      <c r="I126" s="1319"/>
      <c r="J126" s="1319"/>
      <c r="K126" s="1319"/>
      <c r="L126" s="1319"/>
      <c r="M126" s="1319"/>
      <c r="N126" s="1319"/>
      <c r="O126" s="1319"/>
      <c r="P126" s="1319"/>
      <c r="Q126" s="1319"/>
      <c r="R126" s="1319"/>
      <c r="S126" s="1319"/>
      <c r="T126" s="1319"/>
      <c r="U126" s="1319"/>
      <c r="V126" s="1319"/>
      <c r="W126" s="1319"/>
      <c r="X126" s="1319"/>
      <c r="Y126" s="1319"/>
      <c r="Z126" s="1319"/>
      <c r="AA126" s="1319"/>
      <c r="AB126" s="1319"/>
      <c r="AC126" s="1319"/>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70"/>
      <c r="BR126" s="170"/>
      <c r="BS126" s="170"/>
    </row>
    <row r="127" spans="1:71" ht="9.75" customHeight="1" x14ac:dyDescent="0.4">
      <c r="A127" s="174"/>
      <c r="B127" s="1320"/>
      <c r="C127" s="1320"/>
      <c r="D127" s="1320"/>
      <c r="E127" s="1320"/>
      <c r="F127" s="1320"/>
      <c r="G127" s="1320"/>
      <c r="H127" s="1320"/>
      <c r="I127" s="1320"/>
      <c r="J127" s="1320"/>
      <c r="K127" s="1320"/>
      <c r="L127" s="1320"/>
      <c r="M127" s="1320"/>
      <c r="N127" s="1320"/>
      <c r="O127" s="1320"/>
      <c r="P127" s="1320"/>
      <c r="Q127" s="1320"/>
      <c r="R127" s="1320"/>
      <c r="S127" s="1320"/>
      <c r="T127" s="1320"/>
      <c r="U127" s="1320"/>
      <c r="V127" s="1320"/>
      <c r="W127" s="1320"/>
      <c r="X127" s="1320"/>
      <c r="Y127" s="1320"/>
      <c r="Z127" s="1320"/>
      <c r="AA127" s="1320"/>
      <c r="AB127" s="1320"/>
      <c r="AC127" s="1320"/>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row>
    <row r="128" spans="1:71" ht="9.75" customHeight="1" x14ac:dyDescent="0.4">
      <c r="A128" s="174"/>
      <c r="B128" s="1152"/>
      <c r="C128" s="1152"/>
      <c r="D128" s="1152"/>
      <c r="E128" s="1152"/>
      <c r="F128" s="1152"/>
      <c r="G128" s="1152"/>
      <c r="H128" s="1152"/>
      <c r="I128" s="1152"/>
      <c r="J128" s="1152"/>
      <c r="K128" s="1152"/>
      <c r="L128" s="1152"/>
      <c r="M128" s="1151" t="s">
        <v>98</v>
      </c>
      <c r="N128" s="1151"/>
      <c r="O128" s="1151"/>
      <c r="P128" s="1151"/>
      <c r="Q128" s="1151"/>
      <c r="R128" s="1151"/>
      <c r="S128" s="1151"/>
      <c r="T128" s="1151"/>
      <c r="U128" s="1151"/>
      <c r="V128" s="1151"/>
      <c r="W128" s="1151"/>
      <c r="X128" s="1313" t="s">
        <v>99</v>
      </c>
      <c r="Y128" s="1314"/>
      <c r="Z128" s="1314"/>
      <c r="AA128" s="1314"/>
      <c r="AB128" s="1314"/>
      <c r="AC128" s="1314"/>
      <c r="AD128" s="1314"/>
      <c r="AE128" s="1314"/>
      <c r="AF128" s="1314"/>
      <c r="AG128" s="1314"/>
      <c r="AH128" s="1315"/>
      <c r="AI128" s="1397" t="s">
        <v>120</v>
      </c>
      <c r="AJ128" s="1398"/>
      <c r="AK128" s="1398"/>
      <c r="AL128" s="1398"/>
      <c r="AM128" s="1398"/>
      <c r="AN128" s="1398"/>
      <c r="AO128" s="1398"/>
      <c r="AP128" s="1398"/>
      <c r="AQ128" s="1398"/>
      <c r="AR128" s="1398"/>
      <c r="AS128" s="1399"/>
      <c r="AT128" s="1151" t="s">
        <v>108</v>
      </c>
      <c r="AU128" s="1151"/>
      <c r="AV128" s="1151"/>
      <c r="AW128" s="1151"/>
      <c r="AX128" s="1151"/>
      <c r="AY128" s="1151"/>
      <c r="AZ128" s="1151"/>
      <c r="BA128" s="1151"/>
      <c r="BB128" s="1151"/>
      <c r="BC128" s="1151"/>
      <c r="BD128" s="1151"/>
      <c r="BE128" s="1150" t="s">
        <v>121</v>
      </c>
      <c r="BF128" s="1151"/>
      <c r="BG128" s="1151"/>
      <c r="BH128" s="1151"/>
      <c r="BI128" s="1151"/>
      <c r="BJ128" s="1151"/>
      <c r="BK128" s="1151"/>
      <c r="BL128" s="1151"/>
      <c r="BM128" s="1151"/>
      <c r="BN128" s="1151"/>
      <c r="BO128" s="1151"/>
      <c r="BP128" s="1151"/>
    </row>
    <row r="129" spans="1:68" ht="9.75" customHeight="1" x14ac:dyDescent="0.4">
      <c r="A129" s="174"/>
      <c r="B129" s="1152"/>
      <c r="C129" s="1152"/>
      <c r="D129" s="1152"/>
      <c r="E129" s="1152"/>
      <c r="F129" s="1152"/>
      <c r="G129" s="1152"/>
      <c r="H129" s="1152"/>
      <c r="I129" s="1152"/>
      <c r="J129" s="1152"/>
      <c r="K129" s="1152"/>
      <c r="L129" s="1152"/>
      <c r="M129" s="1151"/>
      <c r="N129" s="1151"/>
      <c r="O129" s="1151"/>
      <c r="P129" s="1151"/>
      <c r="Q129" s="1151"/>
      <c r="R129" s="1151"/>
      <c r="S129" s="1151"/>
      <c r="T129" s="1151"/>
      <c r="U129" s="1151"/>
      <c r="V129" s="1151"/>
      <c r="W129" s="1151"/>
      <c r="X129" s="1316"/>
      <c r="Y129" s="1317"/>
      <c r="Z129" s="1317"/>
      <c r="AA129" s="1317"/>
      <c r="AB129" s="1317"/>
      <c r="AC129" s="1317"/>
      <c r="AD129" s="1317"/>
      <c r="AE129" s="1317"/>
      <c r="AF129" s="1317"/>
      <c r="AG129" s="1317"/>
      <c r="AH129" s="1318"/>
      <c r="AI129" s="1400"/>
      <c r="AJ129" s="1401"/>
      <c r="AK129" s="1401"/>
      <c r="AL129" s="1401"/>
      <c r="AM129" s="1401"/>
      <c r="AN129" s="1401"/>
      <c r="AO129" s="1401"/>
      <c r="AP129" s="1401"/>
      <c r="AQ129" s="1401"/>
      <c r="AR129" s="1401"/>
      <c r="AS129" s="1402"/>
      <c r="AT129" s="1151"/>
      <c r="AU129" s="1151"/>
      <c r="AV129" s="1151"/>
      <c r="AW129" s="1151"/>
      <c r="AX129" s="1151"/>
      <c r="AY129" s="1151"/>
      <c r="AZ129" s="1151"/>
      <c r="BA129" s="1151"/>
      <c r="BB129" s="1151"/>
      <c r="BC129" s="1151"/>
      <c r="BD129" s="1151"/>
      <c r="BE129" s="1151"/>
      <c r="BF129" s="1151"/>
      <c r="BG129" s="1151"/>
      <c r="BH129" s="1151"/>
      <c r="BI129" s="1151"/>
      <c r="BJ129" s="1151"/>
      <c r="BK129" s="1151"/>
      <c r="BL129" s="1151"/>
      <c r="BM129" s="1151"/>
      <c r="BN129" s="1151"/>
      <c r="BO129" s="1151"/>
      <c r="BP129" s="1151"/>
    </row>
    <row r="130" spans="1:68" ht="8.25" customHeight="1" x14ac:dyDescent="0.4">
      <c r="A130" s="174"/>
      <c r="B130" s="1092" t="s">
        <v>37</v>
      </c>
      <c r="C130" s="1092"/>
      <c r="D130" s="1092"/>
      <c r="E130" s="1092"/>
      <c r="F130" s="1092"/>
      <c r="G130" s="1092"/>
      <c r="H130" s="1295" t="s">
        <v>38</v>
      </c>
      <c r="I130" s="1296"/>
      <c r="J130" s="1296"/>
      <c r="K130" s="1296"/>
      <c r="L130" s="1297"/>
      <c r="M130" s="1092">
        <f>'2.収入'!AF22</f>
        <v>0</v>
      </c>
      <c r="N130" s="1092"/>
      <c r="O130" s="1092"/>
      <c r="P130" s="1092"/>
      <c r="Q130" s="1092"/>
      <c r="R130" s="1092"/>
      <c r="S130" s="1092"/>
      <c r="T130" s="1092"/>
      <c r="U130" s="1092"/>
      <c r="V130" s="1092"/>
      <c r="W130" s="1092"/>
      <c r="X130" s="1295">
        <f>'2.収入'!AL22</f>
        <v>0</v>
      </c>
      <c r="Y130" s="1296"/>
      <c r="Z130" s="1296"/>
      <c r="AA130" s="1296"/>
      <c r="AB130" s="1296"/>
      <c r="AC130" s="1296"/>
      <c r="AD130" s="1296"/>
      <c r="AE130" s="1296"/>
      <c r="AF130" s="1296"/>
      <c r="AG130" s="1296"/>
      <c r="AH130" s="1297"/>
      <c r="AI130" s="1289">
        <f>M130-X130</f>
        <v>0</v>
      </c>
      <c r="AJ130" s="1290"/>
      <c r="AK130" s="1290"/>
      <c r="AL130" s="1290"/>
      <c r="AM130" s="1290"/>
      <c r="AN130" s="1290"/>
      <c r="AO130" s="1290"/>
      <c r="AP130" s="1290"/>
      <c r="AQ130" s="1290"/>
      <c r="AR130" s="1290"/>
      <c r="AS130" s="1291"/>
      <c r="AT130" s="1092">
        <f>'2.収入'!AX25</f>
        <v>0</v>
      </c>
      <c r="AU130" s="1092"/>
      <c r="AV130" s="1092"/>
      <c r="AW130" s="1092"/>
      <c r="AX130" s="1092"/>
      <c r="AY130" s="1092"/>
      <c r="AZ130" s="1092"/>
      <c r="BA130" s="1092"/>
      <c r="BB130" s="1092"/>
      <c r="BC130" s="1092"/>
      <c r="BD130" s="1092"/>
      <c r="BE130" s="1139" t="s">
        <v>431</v>
      </c>
      <c r="BF130" s="1140"/>
      <c r="BG130" s="1140">
        <f>AI130-AT130</f>
        <v>0</v>
      </c>
      <c r="BH130" s="1140"/>
      <c r="BI130" s="1140"/>
      <c r="BJ130" s="1140"/>
      <c r="BK130" s="1140"/>
      <c r="BL130" s="1140"/>
      <c r="BM130" s="1140"/>
      <c r="BN130" s="1140"/>
      <c r="BO130" s="1140"/>
      <c r="BP130" s="1141"/>
    </row>
    <row r="131" spans="1:68" ht="8.25" customHeight="1" x14ac:dyDescent="0.4">
      <c r="A131" s="174"/>
      <c r="B131" s="1092"/>
      <c r="C131" s="1092"/>
      <c r="D131" s="1092"/>
      <c r="E131" s="1092"/>
      <c r="F131" s="1092"/>
      <c r="G131" s="1092"/>
      <c r="H131" s="1298"/>
      <c r="I131" s="1299"/>
      <c r="J131" s="1299"/>
      <c r="K131" s="1299"/>
      <c r="L131" s="1300"/>
      <c r="M131" s="1092"/>
      <c r="N131" s="1092"/>
      <c r="O131" s="1092"/>
      <c r="P131" s="1092"/>
      <c r="Q131" s="1092"/>
      <c r="R131" s="1092"/>
      <c r="S131" s="1092"/>
      <c r="T131" s="1092"/>
      <c r="U131" s="1092"/>
      <c r="V131" s="1092"/>
      <c r="W131" s="1092"/>
      <c r="X131" s="1298"/>
      <c r="Y131" s="1299"/>
      <c r="Z131" s="1299"/>
      <c r="AA131" s="1299"/>
      <c r="AB131" s="1299"/>
      <c r="AC131" s="1299"/>
      <c r="AD131" s="1299"/>
      <c r="AE131" s="1299"/>
      <c r="AF131" s="1299"/>
      <c r="AG131" s="1299"/>
      <c r="AH131" s="1300"/>
      <c r="AI131" s="1292"/>
      <c r="AJ131" s="1293"/>
      <c r="AK131" s="1293"/>
      <c r="AL131" s="1293"/>
      <c r="AM131" s="1293"/>
      <c r="AN131" s="1293"/>
      <c r="AO131" s="1293"/>
      <c r="AP131" s="1293"/>
      <c r="AQ131" s="1293"/>
      <c r="AR131" s="1293"/>
      <c r="AS131" s="1294"/>
      <c r="AT131" s="1092"/>
      <c r="AU131" s="1092"/>
      <c r="AV131" s="1092"/>
      <c r="AW131" s="1092"/>
      <c r="AX131" s="1092"/>
      <c r="AY131" s="1092"/>
      <c r="AZ131" s="1092"/>
      <c r="BA131" s="1092"/>
      <c r="BB131" s="1092"/>
      <c r="BC131" s="1092"/>
      <c r="BD131" s="1092"/>
      <c r="BE131" s="1142"/>
      <c r="BF131" s="1143"/>
      <c r="BG131" s="1143"/>
      <c r="BH131" s="1143"/>
      <c r="BI131" s="1143"/>
      <c r="BJ131" s="1143"/>
      <c r="BK131" s="1143"/>
      <c r="BL131" s="1143"/>
      <c r="BM131" s="1143"/>
      <c r="BN131" s="1143"/>
      <c r="BO131" s="1143"/>
      <c r="BP131" s="1144"/>
    </row>
    <row r="132" spans="1:68" ht="8.25" customHeight="1" x14ac:dyDescent="0.4">
      <c r="A132" s="174"/>
      <c r="B132" s="1092"/>
      <c r="C132" s="1092"/>
      <c r="D132" s="1092"/>
      <c r="E132" s="1092"/>
      <c r="F132" s="1092"/>
      <c r="G132" s="1092"/>
      <c r="H132" s="1295" t="s">
        <v>39</v>
      </c>
      <c r="I132" s="1296"/>
      <c r="J132" s="1296"/>
      <c r="K132" s="1296"/>
      <c r="L132" s="1297"/>
      <c r="M132" s="1092">
        <f>'2.収入'!AF25</f>
        <v>0</v>
      </c>
      <c r="N132" s="1092"/>
      <c r="O132" s="1092"/>
      <c r="P132" s="1092"/>
      <c r="Q132" s="1092"/>
      <c r="R132" s="1092"/>
      <c r="S132" s="1092"/>
      <c r="T132" s="1092"/>
      <c r="U132" s="1092"/>
      <c r="V132" s="1092"/>
      <c r="W132" s="1092"/>
      <c r="X132" s="1295">
        <f>'2.収入'!AL25</f>
        <v>0</v>
      </c>
      <c r="Y132" s="1296"/>
      <c r="Z132" s="1296"/>
      <c r="AA132" s="1296"/>
      <c r="AB132" s="1296"/>
      <c r="AC132" s="1296"/>
      <c r="AD132" s="1296"/>
      <c r="AE132" s="1296"/>
      <c r="AF132" s="1296"/>
      <c r="AG132" s="1296"/>
      <c r="AH132" s="1297"/>
      <c r="AI132" s="1289">
        <f t="shared" ref="AI132" si="0">M132-X132</f>
        <v>0</v>
      </c>
      <c r="AJ132" s="1290"/>
      <c r="AK132" s="1290"/>
      <c r="AL132" s="1290"/>
      <c r="AM132" s="1290"/>
      <c r="AN132" s="1290"/>
      <c r="AO132" s="1290"/>
      <c r="AP132" s="1290"/>
      <c r="AQ132" s="1290"/>
      <c r="AR132" s="1290"/>
      <c r="AS132" s="1291"/>
      <c r="AT132" s="1092">
        <f>'2.収入'!AX28</f>
        <v>0</v>
      </c>
      <c r="AU132" s="1092"/>
      <c r="AV132" s="1092"/>
      <c r="AW132" s="1092"/>
      <c r="AX132" s="1092"/>
      <c r="AY132" s="1092"/>
      <c r="AZ132" s="1092"/>
      <c r="BA132" s="1092"/>
      <c r="BB132" s="1092"/>
      <c r="BC132" s="1092"/>
      <c r="BD132" s="1092"/>
      <c r="BE132" s="1139" t="s">
        <v>432</v>
      </c>
      <c r="BF132" s="1140"/>
      <c r="BG132" s="1140">
        <f>IF(AI132&lt;&gt;"",AI132-AT132,"")</f>
        <v>0</v>
      </c>
      <c r="BH132" s="1140"/>
      <c r="BI132" s="1140"/>
      <c r="BJ132" s="1140"/>
      <c r="BK132" s="1140"/>
      <c r="BL132" s="1140"/>
      <c r="BM132" s="1140"/>
      <c r="BN132" s="1140"/>
      <c r="BO132" s="1140"/>
      <c r="BP132" s="1141"/>
    </row>
    <row r="133" spans="1:68" ht="8.25" customHeight="1" x14ac:dyDescent="0.4">
      <c r="A133" s="174"/>
      <c r="B133" s="1092"/>
      <c r="C133" s="1092"/>
      <c r="D133" s="1092"/>
      <c r="E133" s="1092"/>
      <c r="F133" s="1092"/>
      <c r="G133" s="1092"/>
      <c r="H133" s="1298"/>
      <c r="I133" s="1299"/>
      <c r="J133" s="1299"/>
      <c r="K133" s="1299"/>
      <c r="L133" s="1300"/>
      <c r="M133" s="1092"/>
      <c r="N133" s="1092"/>
      <c r="O133" s="1092"/>
      <c r="P133" s="1092"/>
      <c r="Q133" s="1092"/>
      <c r="R133" s="1092"/>
      <c r="S133" s="1092"/>
      <c r="T133" s="1092"/>
      <c r="U133" s="1092"/>
      <c r="V133" s="1092"/>
      <c r="W133" s="1092"/>
      <c r="X133" s="1298"/>
      <c r="Y133" s="1299"/>
      <c r="Z133" s="1299"/>
      <c r="AA133" s="1299"/>
      <c r="AB133" s="1299"/>
      <c r="AC133" s="1299"/>
      <c r="AD133" s="1299"/>
      <c r="AE133" s="1299"/>
      <c r="AF133" s="1299"/>
      <c r="AG133" s="1299"/>
      <c r="AH133" s="1300"/>
      <c r="AI133" s="1292"/>
      <c r="AJ133" s="1293"/>
      <c r="AK133" s="1293"/>
      <c r="AL133" s="1293"/>
      <c r="AM133" s="1293"/>
      <c r="AN133" s="1293"/>
      <c r="AO133" s="1293"/>
      <c r="AP133" s="1293"/>
      <c r="AQ133" s="1293"/>
      <c r="AR133" s="1293"/>
      <c r="AS133" s="1294"/>
      <c r="AT133" s="1092"/>
      <c r="AU133" s="1092"/>
      <c r="AV133" s="1092"/>
      <c r="AW133" s="1092"/>
      <c r="AX133" s="1092"/>
      <c r="AY133" s="1092"/>
      <c r="AZ133" s="1092"/>
      <c r="BA133" s="1092"/>
      <c r="BB133" s="1092"/>
      <c r="BC133" s="1092"/>
      <c r="BD133" s="1092"/>
      <c r="BE133" s="1142"/>
      <c r="BF133" s="1143"/>
      <c r="BG133" s="1287"/>
      <c r="BH133" s="1287"/>
      <c r="BI133" s="1287"/>
      <c r="BJ133" s="1287"/>
      <c r="BK133" s="1287"/>
      <c r="BL133" s="1287"/>
      <c r="BM133" s="1287"/>
      <c r="BN133" s="1287"/>
      <c r="BO133" s="1287"/>
      <c r="BP133" s="1288"/>
    </row>
    <row r="134" spans="1:68" ht="8.25" customHeight="1" x14ac:dyDescent="0.4">
      <c r="A134" s="174"/>
      <c r="B134" s="1092" t="s">
        <v>40</v>
      </c>
      <c r="C134" s="1092"/>
      <c r="D134" s="1092"/>
      <c r="E134" s="1092"/>
      <c r="F134" s="1092"/>
      <c r="G134" s="1092"/>
      <c r="H134" s="1092"/>
      <c r="I134" s="1092"/>
      <c r="J134" s="1092"/>
      <c r="K134" s="1092"/>
      <c r="L134" s="1092"/>
      <c r="M134" s="1092">
        <f>'2.収入'!AF28</f>
        <v>0</v>
      </c>
      <c r="N134" s="1092"/>
      <c r="O134" s="1092"/>
      <c r="P134" s="1092"/>
      <c r="Q134" s="1092"/>
      <c r="R134" s="1092"/>
      <c r="S134" s="1092"/>
      <c r="T134" s="1092"/>
      <c r="U134" s="1092"/>
      <c r="V134" s="1092"/>
      <c r="W134" s="1092"/>
      <c r="X134" s="1295">
        <f>'2.収入'!AL28</f>
        <v>0</v>
      </c>
      <c r="Y134" s="1296"/>
      <c r="Z134" s="1296"/>
      <c r="AA134" s="1296"/>
      <c r="AB134" s="1296"/>
      <c r="AC134" s="1296"/>
      <c r="AD134" s="1296"/>
      <c r="AE134" s="1296"/>
      <c r="AF134" s="1296"/>
      <c r="AG134" s="1296"/>
      <c r="AH134" s="1297"/>
      <c r="AI134" s="1289">
        <f t="shared" ref="AI134" si="1">M134-X134</f>
        <v>0</v>
      </c>
      <c r="AJ134" s="1290"/>
      <c r="AK134" s="1290"/>
      <c r="AL134" s="1290"/>
      <c r="AM134" s="1290"/>
      <c r="AN134" s="1290"/>
      <c r="AO134" s="1290"/>
      <c r="AP134" s="1290"/>
      <c r="AQ134" s="1290"/>
      <c r="AR134" s="1290"/>
      <c r="AS134" s="1291"/>
      <c r="AT134" s="1092">
        <f>'2.収入'!AX31</f>
        <v>0</v>
      </c>
      <c r="AU134" s="1092"/>
      <c r="AV134" s="1092"/>
      <c r="AW134" s="1092"/>
      <c r="AX134" s="1092"/>
      <c r="AY134" s="1092"/>
      <c r="AZ134" s="1092"/>
      <c r="BA134" s="1092"/>
      <c r="BB134" s="1092"/>
      <c r="BC134" s="1092"/>
      <c r="BD134" s="1092"/>
      <c r="BE134" s="1139" t="s">
        <v>433</v>
      </c>
      <c r="BF134" s="1140"/>
      <c r="BG134" s="1140">
        <f>IF(AI134&lt;&gt;"",AI134-AT134,"")</f>
        <v>0</v>
      </c>
      <c r="BH134" s="1140"/>
      <c r="BI134" s="1140"/>
      <c r="BJ134" s="1140"/>
      <c r="BK134" s="1140"/>
      <c r="BL134" s="1140"/>
      <c r="BM134" s="1140"/>
      <c r="BN134" s="1140"/>
      <c r="BO134" s="1140"/>
      <c r="BP134" s="1141"/>
    </row>
    <row r="135" spans="1:68" ht="8.25" customHeight="1" x14ac:dyDescent="0.4">
      <c r="A135" s="174"/>
      <c r="B135" s="1092"/>
      <c r="C135" s="1092"/>
      <c r="D135" s="1092"/>
      <c r="E135" s="1092"/>
      <c r="F135" s="1092"/>
      <c r="G135" s="1092"/>
      <c r="H135" s="1092"/>
      <c r="I135" s="1092"/>
      <c r="J135" s="1092"/>
      <c r="K135" s="1092"/>
      <c r="L135" s="1092"/>
      <c r="M135" s="1092"/>
      <c r="N135" s="1092"/>
      <c r="O135" s="1092"/>
      <c r="P135" s="1092"/>
      <c r="Q135" s="1092"/>
      <c r="R135" s="1092"/>
      <c r="S135" s="1092"/>
      <c r="T135" s="1092"/>
      <c r="U135" s="1092"/>
      <c r="V135" s="1092"/>
      <c r="W135" s="1092"/>
      <c r="X135" s="1298"/>
      <c r="Y135" s="1299"/>
      <c r="Z135" s="1299"/>
      <c r="AA135" s="1299"/>
      <c r="AB135" s="1299"/>
      <c r="AC135" s="1299"/>
      <c r="AD135" s="1299"/>
      <c r="AE135" s="1299"/>
      <c r="AF135" s="1299"/>
      <c r="AG135" s="1299"/>
      <c r="AH135" s="1300"/>
      <c r="AI135" s="1292"/>
      <c r="AJ135" s="1293"/>
      <c r="AK135" s="1293"/>
      <c r="AL135" s="1293"/>
      <c r="AM135" s="1293"/>
      <c r="AN135" s="1293"/>
      <c r="AO135" s="1293"/>
      <c r="AP135" s="1293"/>
      <c r="AQ135" s="1293"/>
      <c r="AR135" s="1293"/>
      <c r="AS135" s="1294"/>
      <c r="AT135" s="1092"/>
      <c r="AU135" s="1092"/>
      <c r="AV135" s="1092"/>
      <c r="AW135" s="1092"/>
      <c r="AX135" s="1092"/>
      <c r="AY135" s="1092"/>
      <c r="AZ135" s="1092"/>
      <c r="BA135" s="1092"/>
      <c r="BB135" s="1092"/>
      <c r="BC135" s="1092"/>
      <c r="BD135" s="1092"/>
      <c r="BE135" s="1142"/>
      <c r="BF135" s="1143"/>
      <c r="BG135" s="1143"/>
      <c r="BH135" s="1143"/>
      <c r="BI135" s="1143"/>
      <c r="BJ135" s="1143"/>
      <c r="BK135" s="1143"/>
      <c r="BL135" s="1143"/>
      <c r="BM135" s="1143"/>
      <c r="BN135" s="1143"/>
      <c r="BO135" s="1143"/>
      <c r="BP135" s="1144"/>
    </row>
    <row r="136" spans="1:68" ht="8.25" customHeight="1" x14ac:dyDescent="0.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303" t="s">
        <v>798</v>
      </c>
      <c r="AQ136" s="1304"/>
      <c r="AR136" s="1304"/>
      <c r="AS136" s="1304"/>
      <c r="AT136" s="1304"/>
      <c r="AU136" s="1304"/>
      <c r="AV136" s="1304"/>
      <c r="AW136" s="1304"/>
      <c r="AX136" s="1304"/>
      <c r="AY136" s="1304"/>
      <c r="AZ136" s="1304"/>
      <c r="BA136" s="1304"/>
      <c r="BB136" s="1304"/>
      <c r="BC136" s="1304"/>
      <c r="BD136" s="1305"/>
      <c r="BE136" s="1139"/>
      <c r="BF136" s="1140"/>
      <c r="BG136" s="1140">
        <f>BG130+((BG132+BG134)*1/2)</f>
        <v>0</v>
      </c>
      <c r="BH136" s="1140"/>
      <c r="BI136" s="1140"/>
      <c r="BJ136" s="1140"/>
      <c r="BK136" s="1140"/>
      <c r="BL136" s="1140"/>
      <c r="BM136" s="1140"/>
      <c r="BN136" s="1140"/>
      <c r="BO136" s="1140"/>
      <c r="BP136" s="1141"/>
    </row>
    <row r="137" spans="1:68" ht="8.25" customHeight="1" x14ac:dyDescent="0.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306"/>
      <c r="AQ137" s="1307"/>
      <c r="AR137" s="1307"/>
      <c r="AS137" s="1307"/>
      <c r="AT137" s="1307"/>
      <c r="AU137" s="1307"/>
      <c r="AV137" s="1307"/>
      <c r="AW137" s="1307"/>
      <c r="AX137" s="1307"/>
      <c r="AY137" s="1307"/>
      <c r="AZ137" s="1307"/>
      <c r="BA137" s="1307"/>
      <c r="BB137" s="1307"/>
      <c r="BC137" s="1307"/>
      <c r="BD137" s="1308"/>
      <c r="BE137" s="1142"/>
      <c r="BF137" s="1143"/>
      <c r="BG137" s="1143"/>
      <c r="BH137" s="1143"/>
      <c r="BI137" s="1143"/>
      <c r="BJ137" s="1143"/>
      <c r="BK137" s="1143"/>
      <c r="BL137" s="1143"/>
      <c r="BM137" s="1143"/>
      <c r="BN137" s="1143"/>
      <c r="BO137" s="1143"/>
      <c r="BP137" s="1144"/>
    </row>
    <row r="138" spans="1:68" ht="3.75" customHeight="1" x14ac:dyDescent="0.15">
      <c r="A138" s="1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row>
    <row r="139" spans="1:68" ht="9" customHeight="1" x14ac:dyDescent="0.4">
      <c r="A139" s="174"/>
      <c r="B139" s="1156" t="s">
        <v>834</v>
      </c>
      <c r="C139" s="1156"/>
      <c r="D139" s="1156"/>
      <c r="E139" s="1156"/>
      <c r="F139" s="1156"/>
      <c r="G139" s="1156"/>
      <c r="H139" s="1156"/>
      <c r="I139" s="1156"/>
      <c r="J139" s="1156"/>
      <c r="K139" s="1156"/>
      <c r="L139" s="1156"/>
      <c r="M139" s="1156"/>
      <c r="N139" s="1156"/>
      <c r="O139" s="1156"/>
      <c r="P139" s="1156"/>
      <c r="Q139" s="1156"/>
      <c r="R139" s="1156"/>
      <c r="S139" s="1156"/>
      <c r="T139" s="1156"/>
      <c r="U139" s="1156"/>
      <c r="V139" s="1156"/>
      <c r="W139" s="1156"/>
      <c r="X139" s="1156"/>
      <c r="Y139" s="1156"/>
      <c r="Z139" s="1156"/>
      <c r="AA139" s="1156"/>
      <c r="AB139" s="1156"/>
      <c r="AC139" s="1156"/>
      <c r="AD139" s="1156"/>
      <c r="AE139" s="1156"/>
      <c r="AF139" s="1156"/>
      <c r="AG139" s="1156"/>
      <c r="AH139" s="1156"/>
      <c r="AI139" s="1156"/>
      <c r="AJ139" s="1156"/>
      <c r="AK139" s="1156"/>
      <c r="AL139" s="1156"/>
      <c r="AM139" s="1156"/>
      <c r="AN139" s="1156"/>
      <c r="AO139" s="1156"/>
      <c r="AP139" s="275"/>
      <c r="AQ139" s="1217" t="s">
        <v>843</v>
      </c>
      <c r="AR139" s="1217"/>
      <c r="AS139" s="1217"/>
      <c r="AT139" s="1217"/>
      <c r="AU139" s="1217"/>
      <c r="AV139" s="1217"/>
      <c r="AW139" s="1217"/>
      <c r="AX139" s="1217"/>
      <c r="AY139" s="1217"/>
      <c r="AZ139" s="1217"/>
      <c r="BA139" s="1217"/>
      <c r="BB139" s="1217"/>
      <c r="BC139" s="1217"/>
      <c r="BD139" s="1217"/>
      <c r="BE139" s="1217"/>
      <c r="BF139" s="1217"/>
      <c r="BG139" s="1217"/>
      <c r="BH139" s="1217"/>
      <c r="BI139" s="1217"/>
      <c r="BJ139" s="1217"/>
      <c r="BK139" s="1217"/>
      <c r="BL139" s="1217"/>
      <c r="BM139" s="1217"/>
      <c r="BN139" s="1217"/>
      <c r="BO139" s="1217"/>
      <c r="BP139" s="1217"/>
    </row>
    <row r="140" spans="1:68" ht="5.25" customHeight="1" x14ac:dyDescent="0.4">
      <c r="A140" s="174"/>
      <c r="B140" s="1156"/>
      <c r="C140" s="1156"/>
      <c r="D140" s="1156"/>
      <c r="E140" s="1156"/>
      <c r="F140" s="1156"/>
      <c r="G140" s="1156"/>
      <c r="H140" s="1156"/>
      <c r="I140" s="1156"/>
      <c r="J140" s="1156"/>
      <c r="K140" s="1156"/>
      <c r="L140" s="1156"/>
      <c r="M140" s="1156"/>
      <c r="N140" s="1156"/>
      <c r="O140" s="1156"/>
      <c r="P140" s="1156"/>
      <c r="Q140" s="1156"/>
      <c r="R140" s="1156"/>
      <c r="S140" s="1156"/>
      <c r="T140" s="1156"/>
      <c r="U140" s="1156"/>
      <c r="V140" s="1156"/>
      <c r="W140" s="1156"/>
      <c r="X140" s="1156"/>
      <c r="Y140" s="1156"/>
      <c r="Z140" s="1156"/>
      <c r="AA140" s="1156"/>
      <c r="AB140" s="1156"/>
      <c r="AC140" s="1156"/>
      <c r="AD140" s="1156"/>
      <c r="AE140" s="1156"/>
      <c r="AF140" s="1156"/>
      <c r="AG140" s="1156"/>
      <c r="AH140" s="1156"/>
      <c r="AI140" s="1156"/>
      <c r="AJ140" s="1156"/>
      <c r="AK140" s="1156"/>
      <c r="AL140" s="1156"/>
      <c r="AM140" s="1156"/>
      <c r="AN140" s="1156"/>
      <c r="AO140" s="1156"/>
      <c r="AP140" s="194"/>
      <c r="AQ140" s="1157"/>
      <c r="AR140" s="1157"/>
      <c r="AS140" s="1157"/>
      <c r="AT140" s="1157"/>
      <c r="AU140" s="1157"/>
      <c r="AV140" s="1157"/>
      <c r="AW140" s="1157"/>
      <c r="AX140" s="1157"/>
      <c r="AY140" s="1157"/>
      <c r="AZ140" s="1157"/>
      <c r="BA140" s="1157"/>
      <c r="BB140" s="1157"/>
      <c r="BC140" s="1157"/>
      <c r="BD140" s="1157"/>
      <c r="BE140" s="1157"/>
      <c r="BF140" s="1157"/>
      <c r="BG140" s="1157"/>
      <c r="BH140" s="1157"/>
      <c r="BI140" s="1157"/>
      <c r="BJ140" s="1157"/>
      <c r="BK140" s="1157"/>
      <c r="BL140" s="1157"/>
      <c r="BM140" s="1157"/>
      <c r="BN140" s="1157"/>
      <c r="BO140" s="1157"/>
      <c r="BP140" s="1157"/>
    </row>
    <row r="141" spans="1:68" ht="3" customHeight="1" x14ac:dyDescent="0.4">
      <c r="A141" s="174"/>
      <c r="B141" s="1157"/>
      <c r="C141" s="1157"/>
      <c r="D141" s="1157"/>
      <c r="E141" s="1157"/>
      <c r="F141" s="1157"/>
      <c r="G141" s="1157"/>
      <c r="H141" s="1157"/>
      <c r="I141" s="1157"/>
      <c r="J141" s="1157"/>
      <c r="K141" s="1157"/>
      <c r="L141" s="1157"/>
      <c r="M141" s="1157"/>
      <c r="N141" s="1157"/>
      <c r="O141" s="1157"/>
      <c r="P141" s="1157"/>
      <c r="Q141" s="1157"/>
      <c r="R141" s="1157"/>
      <c r="S141" s="1157"/>
      <c r="T141" s="1157"/>
      <c r="U141" s="1157"/>
      <c r="V141" s="1157"/>
      <c r="W141" s="1157"/>
      <c r="X141" s="1157"/>
      <c r="Y141" s="1157"/>
      <c r="Z141" s="1157"/>
      <c r="AA141" s="1157"/>
      <c r="AB141" s="1157"/>
      <c r="AC141" s="1157"/>
      <c r="AD141" s="1157"/>
      <c r="AE141" s="1157"/>
      <c r="AF141" s="1157"/>
      <c r="AG141" s="1157"/>
      <c r="AH141" s="1157"/>
      <c r="AI141" s="1157"/>
      <c r="AJ141" s="1157"/>
      <c r="AK141" s="1157"/>
      <c r="AL141" s="1157"/>
      <c r="AM141" s="1157"/>
      <c r="AN141" s="1157"/>
      <c r="AO141" s="1157"/>
      <c r="AP141" s="194"/>
      <c r="AQ141" s="1104" t="s">
        <v>833</v>
      </c>
      <c r="AR141" s="1105"/>
      <c r="AS141" s="1105"/>
      <c r="AT141" s="1105"/>
      <c r="AU141" s="1105"/>
      <c r="AV141" s="1105"/>
      <c r="AW141" s="1105"/>
      <c r="AX141" s="1105"/>
      <c r="AY141" s="1105"/>
      <c r="AZ141" s="1105"/>
      <c r="BA141" s="1106"/>
      <c r="BB141" s="276"/>
      <c r="BC141" s="276"/>
      <c r="BD141" s="276"/>
      <c r="BE141" s="276"/>
      <c r="BF141" s="276"/>
      <c r="BG141" s="276"/>
      <c r="BH141" s="276"/>
      <c r="BI141" s="276"/>
      <c r="BJ141" s="276"/>
      <c r="BK141" s="276"/>
      <c r="BL141" s="276"/>
      <c r="BM141" s="276"/>
      <c r="BN141" s="1158" t="s">
        <v>835</v>
      </c>
      <c r="BO141" s="1158"/>
      <c r="BP141" s="1159"/>
    </row>
    <row r="142" spans="1:68" ht="12" customHeight="1" x14ac:dyDescent="0.4">
      <c r="A142" s="174"/>
      <c r="B142" s="1130" t="s">
        <v>109</v>
      </c>
      <c r="C142" s="1131"/>
      <c r="D142" s="1131"/>
      <c r="E142" s="1131"/>
      <c r="F142" s="1131"/>
      <c r="G142" s="1131"/>
      <c r="H142" s="1131"/>
      <c r="I142" s="1131"/>
      <c r="J142" s="1132"/>
      <c r="K142" s="1130" t="s">
        <v>110</v>
      </c>
      <c r="L142" s="1131"/>
      <c r="M142" s="1131"/>
      <c r="N142" s="1131"/>
      <c r="O142" s="1131"/>
      <c r="P142" s="1131"/>
      <c r="Q142" s="1131"/>
      <c r="R142" s="1131"/>
      <c r="S142" s="1131"/>
      <c r="T142" s="1132"/>
      <c r="U142" s="1119" t="s">
        <v>111</v>
      </c>
      <c r="V142" s="1120"/>
      <c r="W142" s="1121"/>
      <c r="X142" s="1130" t="s">
        <v>112</v>
      </c>
      <c r="Y142" s="1131"/>
      <c r="Z142" s="1131"/>
      <c r="AA142" s="1131"/>
      <c r="AB142" s="1131"/>
      <c r="AC142" s="1131"/>
      <c r="AD142" s="1132"/>
      <c r="AE142" s="1214" t="s">
        <v>113</v>
      </c>
      <c r="AF142" s="1215"/>
      <c r="AG142" s="1216"/>
      <c r="AH142" s="1119" t="s">
        <v>114</v>
      </c>
      <c r="AI142" s="1120"/>
      <c r="AJ142" s="1120"/>
      <c r="AK142" s="1120"/>
      <c r="AL142" s="1120"/>
      <c r="AM142" s="1120"/>
      <c r="AN142" s="1120"/>
      <c r="AO142" s="1121"/>
      <c r="AP142" s="174"/>
      <c r="AQ142" s="1110"/>
      <c r="AR142" s="1111"/>
      <c r="AS142" s="1111"/>
      <c r="AT142" s="1111"/>
      <c r="AU142" s="1111"/>
      <c r="AV142" s="1111"/>
      <c r="AW142" s="1111"/>
      <c r="AX142" s="1111"/>
      <c r="AY142" s="1111"/>
      <c r="AZ142" s="1111"/>
      <c r="BA142" s="1112"/>
      <c r="BB142" s="277"/>
      <c r="BC142" s="277"/>
      <c r="BD142" s="277"/>
      <c r="BE142" s="277"/>
      <c r="BF142" s="277"/>
      <c r="BG142" s="277"/>
      <c r="BH142" s="277"/>
      <c r="BI142" s="277"/>
      <c r="BJ142" s="277"/>
      <c r="BK142" s="277"/>
      <c r="BL142" s="277"/>
      <c r="BM142" s="277"/>
      <c r="BN142" s="1160"/>
      <c r="BO142" s="1160"/>
      <c r="BP142" s="1161"/>
    </row>
    <row r="143" spans="1:68" ht="11.25" customHeight="1" x14ac:dyDescent="0.4">
      <c r="A143" s="174"/>
      <c r="B143" s="1090"/>
      <c r="C143" s="1090"/>
      <c r="D143" s="1090"/>
      <c r="E143" s="1090"/>
      <c r="F143" s="1090"/>
      <c r="G143" s="1090"/>
      <c r="H143" s="1090"/>
      <c r="I143" s="1090"/>
      <c r="J143" s="1090"/>
      <c r="K143" s="1090"/>
      <c r="L143" s="1090"/>
      <c r="M143" s="1090"/>
      <c r="N143" s="1090"/>
      <c r="O143" s="1090"/>
      <c r="P143" s="1090"/>
      <c r="Q143" s="1090"/>
      <c r="R143" s="1090"/>
      <c r="S143" s="1090"/>
      <c r="T143" s="1090"/>
      <c r="U143" s="1090"/>
      <c r="V143" s="1090"/>
      <c r="W143" s="1090"/>
      <c r="X143" s="1139"/>
      <c r="Y143" s="1140"/>
      <c r="Z143" s="1140"/>
      <c r="AA143" s="1140"/>
      <c r="AB143" s="1140"/>
      <c r="AC143" s="1140"/>
      <c r="AD143" s="1141"/>
      <c r="AE143" s="1090"/>
      <c r="AF143" s="1090"/>
      <c r="AG143" s="1090"/>
      <c r="AH143" s="1139"/>
      <c r="AI143" s="1140"/>
      <c r="AJ143" s="1140"/>
      <c r="AK143" s="1140"/>
      <c r="AL143" s="1140"/>
      <c r="AM143" s="1140"/>
      <c r="AN143" s="1140"/>
      <c r="AO143" s="1141"/>
      <c r="AP143" s="174"/>
      <c r="AQ143" s="1162" t="s">
        <v>836</v>
      </c>
      <c r="AR143" s="1114"/>
      <c r="AS143" s="1114"/>
      <c r="AT143" s="1114"/>
      <c r="AU143" s="1114"/>
      <c r="AV143" s="1114"/>
      <c r="AW143" s="1114"/>
      <c r="AX143" s="1114"/>
      <c r="AY143" s="1114"/>
      <c r="AZ143" s="1114"/>
      <c r="BA143" s="1115"/>
      <c r="BB143" s="1165" t="s">
        <v>835</v>
      </c>
      <c r="BC143" s="1158"/>
      <c r="BD143" s="1158"/>
      <c r="BE143" s="1158"/>
      <c r="BF143" s="1158"/>
      <c r="BG143" s="1158"/>
      <c r="BH143" s="1158"/>
      <c r="BI143" s="1158"/>
      <c r="BJ143" s="1158"/>
      <c r="BK143" s="1158"/>
      <c r="BL143" s="1158"/>
      <c r="BM143" s="1158"/>
      <c r="BN143" s="1158"/>
      <c r="BO143" s="1158"/>
      <c r="BP143" s="1159"/>
    </row>
    <row r="144" spans="1:68" ht="11.25" customHeight="1" x14ac:dyDescent="0.4">
      <c r="A144" s="174"/>
      <c r="B144" s="1090"/>
      <c r="C144" s="1090"/>
      <c r="D144" s="1090"/>
      <c r="E144" s="1090"/>
      <c r="F144" s="1090"/>
      <c r="G144" s="1090"/>
      <c r="H144" s="1090"/>
      <c r="I144" s="1090"/>
      <c r="J144" s="1090"/>
      <c r="K144" s="1090"/>
      <c r="L144" s="1090"/>
      <c r="M144" s="1090"/>
      <c r="N144" s="1090"/>
      <c r="O144" s="1090"/>
      <c r="P144" s="1090"/>
      <c r="Q144" s="1090"/>
      <c r="R144" s="1090"/>
      <c r="S144" s="1090"/>
      <c r="T144" s="1090"/>
      <c r="U144" s="1090"/>
      <c r="V144" s="1090"/>
      <c r="W144" s="1090"/>
      <c r="X144" s="1142"/>
      <c r="Y144" s="1143"/>
      <c r="Z144" s="1143"/>
      <c r="AA144" s="1143"/>
      <c r="AB144" s="1143"/>
      <c r="AC144" s="1143"/>
      <c r="AD144" s="1144"/>
      <c r="AE144" s="1090"/>
      <c r="AF144" s="1090"/>
      <c r="AG144" s="1090"/>
      <c r="AH144" s="1142"/>
      <c r="AI144" s="1143"/>
      <c r="AJ144" s="1143"/>
      <c r="AK144" s="1143"/>
      <c r="AL144" s="1143"/>
      <c r="AM144" s="1143"/>
      <c r="AN144" s="1143"/>
      <c r="AO144" s="1144"/>
      <c r="AP144" s="174"/>
      <c r="AQ144" s="1163"/>
      <c r="AR144" s="1164"/>
      <c r="AS144" s="1164"/>
      <c r="AT144" s="1164"/>
      <c r="AU144" s="1164"/>
      <c r="AV144" s="1164"/>
      <c r="AW144" s="1164"/>
      <c r="AX144" s="1164"/>
      <c r="AY144" s="1164"/>
      <c r="AZ144" s="1117"/>
      <c r="BA144" s="1118"/>
      <c r="BB144" s="1166"/>
      <c r="BC144" s="1160"/>
      <c r="BD144" s="1160"/>
      <c r="BE144" s="1160"/>
      <c r="BF144" s="1160"/>
      <c r="BG144" s="1160"/>
      <c r="BH144" s="1160"/>
      <c r="BI144" s="1160"/>
      <c r="BJ144" s="1160"/>
      <c r="BK144" s="1160"/>
      <c r="BL144" s="1160"/>
      <c r="BM144" s="1160"/>
      <c r="BN144" s="1160"/>
      <c r="BO144" s="1160"/>
      <c r="BP144" s="1161"/>
    </row>
    <row r="145" spans="1:68" ht="11.25" customHeight="1" x14ac:dyDescent="0.4">
      <c r="A145" s="174"/>
      <c r="B145" s="1090"/>
      <c r="C145" s="1090"/>
      <c r="D145" s="1090"/>
      <c r="E145" s="1090"/>
      <c r="F145" s="1090"/>
      <c r="G145" s="1090"/>
      <c r="H145" s="1090"/>
      <c r="I145" s="1090"/>
      <c r="J145" s="1090"/>
      <c r="K145" s="1090"/>
      <c r="L145" s="1090"/>
      <c r="M145" s="1090"/>
      <c r="N145" s="1090"/>
      <c r="O145" s="1090"/>
      <c r="P145" s="1090"/>
      <c r="Q145" s="1090"/>
      <c r="R145" s="1090"/>
      <c r="S145" s="1090"/>
      <c r="T145" s="1090"/>
      <c r="U145" s="1090"/>
      <c r="V145" s="1090"/>
      <c r="W145" s="1090"/>
      <c r="X145" s="1139"/>
      <c r="Y145" s="1140"/>
      <c r="Z145" s="1140"/>
      <c r="AA145" s="1140"/>
      <c r="AB145" s="1140"/>
      <c r="AC145" s="1140"/>
      <c r="AD145" s="1141"/>
      <c r="AE145" s="1090"/>
      <c r="AF145" s="1090"/>
      <c r="AG145" s="1090"/>
      <c r="AH145" s="1139"/>
      <c r="AI145" s="1140"/>
      <c r="AJ145" s="1140"/>
      <c r="AK145" s="1140"/>
      <c r="AL145" s="1140"/>
      <c r="AM145" s="1140"/>
      <c r="AN145" s="1140"/>
      <c r="AO145" s="1141"/>
      <c r="AP145" s="174"/>
      <c r="AQ145" s="1219" t="s">
        <v>837</v>
      </c>
      <c r="AR145" s="1220"/>
      <c r="AS145" s="1220"/>
      <c r="AT145" s="1220"/>
      <c r="AU145" s="1220"/>
      <c r="AV145" s="1220"/>
      <c r="AW145" s="1221"/>
      <c r="AX145" s="1225" t="s">
        <v>838</v>
      </c>
      <c r="AY145" s="1226"/>
      <c r="AZ145" s="1226"/>
      <c r="BA145" s="1226"/>
      <c r="BB145" s="1226"/>
      <c r="BC145" s="1226"/>
      <c r="BD145" s="1226"/>
      <c r="BE145" s="1226"/>
      <c r="BF145" s="1226"/>
      <c r="BG145" s="1226"/>
      <c r="BH145" s="1226"/>
      <c r="BI145" s="1226"/>
      <c r="BJ145" s="1226"/>
      <c r="BK145" s="1226"/>
      <c r="BL145" s="1226"/>
      <c r="BM145" s="1226"/>
      <c r="BN145" s="1226"/>
      <c r="BO145" s="1226"/>
      <c r="BP145" s="1227"/>
    </row>
    <row r="146" spans="1:68" ht="11.25" customHeight="1" x14ac:dyDescent="0.4">
      <c r="A146" s="174"/>
      <c r="B146" s="1090"/>
      <c r="C146" s="1090"/>
      <c r="D146" s="1090"/>
      <c r="E146" s="1090"/>
      <c r="F146" s="1090"/>
      <c r="G146" s="1090"/>
      <c r="H146" s="1090"/>
      <c r="I146" s="1090"/>
      <c r="J146" s="1090"/>
      <c r="K146" s="1090"/>
      <c r="L146" s="1090"/>
      <c r="M146" s="1090"/>
      <c r="N146" s="1090"/>
      <c r="O146" s="1090"/>
      <c r="P146" s="1090"/>
      <c r="Q146" s="1090"/>
      <c r="R146" s="1090"/>
      <c r="S146" s="1090"/>
      <c r="T146" s="1090"/>
      <c r="U146" s="1090"/>
      <c r="V146" s="1090"/>
      <c r="W146" s="1090"/>
      <c r="X146" s="1142"/>
      <c r="Y146" s="1143"/>
      <c r="Z146" s="1143"/>
      <c r="AA146" s="1143"/>
      <c r="AB146" s="1143"/>
      <c r="AC146" s="1143"/>
      <c r="AD146" s="1144"/>
      <c r="AE146" s="1090"/>
      <c r="AF146" s="1090"/>
      <c r="AG146" s="1090"/>
      <c r="AH146" s="1142"/>
      <c r="AI146" s="1143"/>
      <c r="AJ146" s="1143"/>
      <c r="AK146" s="1143"/>
      <c r="AL146" s="1143"/>
      <c r="AM146" s="1143"/>
      <c r="AN146" s="1143"/>
      <c r="AO146" s="1144"/>
      <c r="AP146" s="174"/>
      <c r="AQ146" s="1222"/>
      <c r="AR146" s="1223"/>
      <c r="AS146" s="1223"/>
      <c r="AT146" s="1223"/>
      <c r="AU146" s="1223"/>
      <c r="AV146" s="1223"/>
      <c r="AW146" s="1224"/>
      <c r="AX146" s="1225" t="s">
        <v>839</v>
      </c>
      <c r="AY146" s="1226"/>
      <c r="AZ146" s="1226"/>
      <c r="BA146" s="1226"/>
      <c r="BB146" s="1226"/>
      <c r="BC146" s="1226"/>
      <c r="BD146" s="1226"/>
      <c r="BE146" s="1226"/>
      <c r="BF146" s="1226"/>
      <c r="BG146" s="1226"/>
      <c r="BH146" s="1226"/>
      <c r="BI146" s="1226"/>
      <c r="BJ146" s="1228" t="s">
        <v>835</v>
      </c>
      <c r="BK146" s="1228"/>
      <c r="BL146" s="1228"/>
      <c r="BM146" s="1228"/>
      <c r="BN146" s="1228"/>
      <c r="BO146" s="1228"/>
      <c r="BP146" s="1229"/>
    </row>
    <row r="147" spans="1:68" ht="11.25" customHeight="1" x14ac:dyDescent="0.4">
      <c r="A147" s="174"/>
      <c r="B147" s="1287"/>
      <c r="C147" s="1287"/>
      <c r="D147" s="1287"/>
      <c r="E147" s="1287"/>
      <c r="F147" s="1287"/>
      <c r="G147" s="1287"/>
      <c r="H147" s="1287"/>
      <c r="I147" s="1287"/>
      <c r="J147" s="1287"/>
      <c r="K147" s="1144"/>
      <c r="L147" s="1301"/>
      <c r="M147" s="1301"/>
      <c r="N147" s="1301"/>
      <c r="O147" s="1301"/>
      <c r="P147" s="1301"/>
      <c r="Q147" s="1301"/>
      <c r="R147" s="1301"/>
      <c r="S147" s="1301"/>
      <c r="T147" s="1142"/>
      <c r="U147" s="1408"/>
      <c r="V147" s="1090"/>
      <c r="W147" s="1409"/>
      <c r="X147" s="1406" t="s">
        <v>116</v>
      </c>
      <c r="Y147" s="1149"/>
      <c r="Z147" s="1149"/>
      <c r="AA147" s="1149"/>
      <c r="AB147" s="1149"/>
      <c r="AC147" s="1149"/>
      <c r="AD147" s="1149"/>
      <c r="AE147" s="1149"/>
      <c r="AF147" s="1149"/>
      <c r="AG147" s="1407"/>
      <c r="AH147" s="1286"/>
      <c r="AI147" s="1287"/>
      <c r="AJ147" s="1287"/>
      <c r="AK147" s="1287"/>
      <c r="AL147" s="1287"/>
      <c r="AM147" s="1287"/>
      <c r="AN147" s="1287"/>
      <c r="AO147" s="1288"/>
      <c r="AP147" s="174"/>
      <c r="AQ147" s="1104" t="s">
        <v>840</v>
      </c>
      <c r="AR147" s="1105"/>
      <c r="AS147" s="1105"/>
      <c r="AT147" s="1105"/>
      <c r="AU147" s="1105"/>
      <c r="AV147" s="1105"/>
      <c r="AW147" s="1105"/>
      <c r="AX147" s="1105"/>
      <c r="AY147" s="1105"/>
      <c r="AZ147" s="1105"/>
      <c r="BA147" s="1106"/>
      <c r="BB147" s="1093" t="s">
        <v>844</v>
      </c>
      <c r="BC147" s="1093"/>
      <c r="BD147" s="1093"/>
      <c r="BE147" s="1093"/>
      <c r="BF147" s="1093"/>
      <c r="BG147" s="1093"/>
      <c r="BH147" s="1093"/>
      <c r="BI147" s="1093"/>
      <c r="BJ147" s="1093"/>
      <c r="BK147" s="1093"/>
      <c r="BL147" s="1093"/>
      <c r="BM147" s="1093"/>
      <c r="BN147" s="1093"/>
      <c r="BO147" s="1093"/>
      <c r="BP147" s="1093"/>
    </row>
    <row r="148" spans="1:68" ht="11.25" customHeight="1" x14ac:dyDescent="0.4">
      <c r="A148" s="174"/>
      <c r="B148" s="1287"/>
      <c r="C148" s="1287"/>
      <c r="D148" s="1287"/>
      <c r="E148" s="1287"/>
      <c r="F148" s="1287"/>
      <c r="G148" s="1287"/>
      <c r="H148" s="1287"/>
      <c r="I148" s="1287"/>
      <c r="J148" s="1287"/>
      <c r="K148" s="1141"/>
      <c r="L148" s="1302"/>
      <c r="M148" s="1302"/>
      <c r="N148" s="1302"/>
      <c r="O148" s="1302"/>
      <c r="P148" s="1302"/>
      <c r="Q148" s="1302"/>
      <c r="R148" s="1302"/>
      <c r="S148" s="1302"/>
      <c r="T148" s="1139"/>
      <c r="U148" s="1141"/>
      <c r="V148" s="1302"/>
      <c r="W148" s="1139"/>
      <c r="X148" s="1097"/>
      <c r="Y148" s="1098"/>
      <c r="Z148" s="1098"/>
      <c r="AA148" s="1098"/>
      <c r="AB148" s="1098"/>
      <c r="AC148" s="1098"/>
      <c r="AD148" s="1098"/>
      <c r="AE148" s="1098"/>
      <c r="AF148" s="1098"/>
      <c r="AG148" s="1099"/>
      <c r="AH148" s="1142"/>
      <c r="AI148" s="1143"/>
      <c r="AJ148" s="1143"/>
      <c r="AK148" s="1143"/>
      <c r="AL148" s="1143"/>
      <c r="AM148" s="1143"/>
      <c r="AN148" s="1143"/>
      <c r="AO148" s="1144"/>
      <c r="AP148" s="192"/>
      <c r="AQ148" s="1110"/>
      <c r="AR148" s="1111"/>
      <c r="AS148" s="1111"/>
      <c r="AT148" s="1111"/>
      <c r="AU148" s="1111"/>
      <c r="AV148" s="1111"/>
      <c r="AW148" s="1111"/>
      <c r="AX148" s="1111"/>
      <c r="AY148" s="1111"/>
      <c r="AZ148" s="1111"/>
      <c r="BA148" s="1112"/>
      <c r="BB148" s="1154" t="s">
        <v>845</v>
      </c>
      <c r="BC148" s="1218"/>
      <c r="BD148" s="1218"/>
      <c r="BE148" s="1218"/>
      <c r="BF148" s="1218"/>
      <c r="BG148" s="1218"/>
      <c r="BH148" s="1218"/>
      <c r="BI148" s="1218"/>
      <c r="BJ148" s="1218" t="s">
        <v>846</v>
      </c>
      <c r="BK148" s="1218"/>
      <c r="BL148" s="1218"/>
      <c r="BM148" s="1218"/>
      <c r="BN148" s="1218"/>
      <c r="BO148" s="1218"/>
      <c r="BP148" s="1153"/>
    </row>
    <row r="149" spans="1:68" ht="9.75" customHeight="1" x14ac:dyDescent="0.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403" t="s">
        <v>115</v>
      </c>
      <c r="Y149" s="1404"/>
      <c r="Z149" s="1404"/>
      <c r="AA149" s="1404"/>
      <c r="AB149" s="1404"/>
      <c r="AC149" s="1404"/>
      <c r="AD149" s="1404"/>
      <c r="AE149" s="1404"/>
      <c r="AF149" s="1404"/>
      <c r="AG149" s="1405"/>
      <c r="AH149" s="1130" t="s">
        <v>117</v>
      </c>
      <c r="AI149" s="1131"/>
      <c r="AJ149" s="1131"/>
      <c r="AK149" s="1131"/>
      <c r="AL149" s="1131"/>
      <c r="AM149" s="1131"/>
      <c r="AN149" s="1131"/>
      <c r="AO149" s="1132"/>
      <c r="AP149" s="174"/>
      <c r="AQ149" s="1169" t="s">
        <v>841</v>
      </c>
      <c r="AR149" s="1170"/>
      <c r="AS149" s="1170"/>
      <c r="AT149" s="1170"/>
      <c r="AU149" s="1170"/>
      <c r="AV149" s="1170"/>
      <c r="AW149" s="1170"/>
      <c r="AX149" s="1170"/>
      <c r="AY149" s="1170"/>
      <c r="AZ149" s="1170"/>
      <c r="BA149" s="1167" t="s">
        <v>842</v>
      </c>
      <c r="BB149" s="1167"/>
      <c r="BC149" s="1167"/>
      <c r="BD149" s="1167"/>
      <c r="BE149" s="1167"/>
      <c r="BF149" s="1167"/>
      <c r="BG149" s="1167"/>
      <c r="BH149" s="1167"/>
      <c r="BI149" s="1167"/>
      <c r="BJ149" s="1167"/>
      <c r="BK149" s="1167"/>
      <c r="BL149" s="1167"/>
      <c r="BM149" s="1167"/>
      <c r="BN149" s="1167"/>
      <c r="BO149" s="1167"/>
      <c r="BP149" s="1168"/>
    </row>
    <row r="150" spans="1:68" ht="3.75" customHeight="1" x14ac:dyDescent="0.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261"/>
      <c r="AR150" s="261"/>
      <c r="AS150" s="261"/>
      <c r="AT150" s="261"/>
      <c r="AU150" s="261"/>
      <c r="AV150" s="261"/>
      <c r="AW150" s="261"/>
      <c r="AX150" s="261"/>
      <c r="AY150" s="261"/>
      <c r="AZ150" s="261"/>
      <c r="BA150" s="261"/>
      <c r="BB150" s="261"/>
      <c r="BC150" s="261"/>
      <c r="BD150" s="261"/>
      <c r="BE150" s="261"/>
      <c r="BF150" s="261"/>
      <c r="BG150" s="261"/>
      <c r="BH150" s="261"/>
      <c r="BI150" s="261"/>
      <c r="BJ150" s="261"/>
      <c r="BK150" s="261"/>
      <c r="BL150" s="261"/>
      <c r="BM150" s="261"/>
      <c r="BN150" s="261"/>
      <c r="BO150" s="261"/>
      <c r="BP150" s="261"/>
    </row>
    <row r="151" spans="1:68" ht="7.5" customHeight="1" x14ac:dyDescent="0.4">
      <c r="A151" s="174"/>
      <c r="B151" s="1217" t="s">
        <v>118</v>
      </c>
      <c r="C151" s="1217"/>
      <c r="D151" s="1217"/>
      <c r="E151" s="1217"/>
      <c r="F151" s="1217"/>
      <c r="G151" s="1217"/>
      <c r="H151" s="1217"/>
      <c r="I151" s="1217"/>
      <c r="J151" s="1217"/>
      <c r="K151" s="1217"/>
      <c r="L151" s="1217"/>
      <c r="M151" s="1217"/>
      <c r="N151" s="1217"/>
      <c r="O151" s="1217"/>
      <c r="P151" s="1217"/>
      <c r="Q151" s="1217"/>
      <c r="R151" s="1217"/>
      <c r="S151" s="1217"/>
      <c r="T151" s="1217"/>
      <c r="U151" s="1217"/>
      <c r="V151" s="1217"/>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261"/>
      <c r="AR151" s="261"/>
      <c r="AS151" s="261"/>
      <c r="AT151" s="261"/>
      <c r="AU151" s="261"/>
      <c r="AV151" s="261"/>
      <c r="AW151" s="261"/>
      <c r="AX151" s="261"/>
      <c r="AY151" s="261"/>
      <c r="AZ151" s="261"/>
      <c r="BA151" s="261"/>
      <c r="BB151" s="261"/>
      <c r="BC151" s="261"/>
      <c r="BD151" s="261"/>
      <c r="BE151" s="261"/>
      <c r="BF151" s="261"/>
      <c r="BG151" s="261"/>
      <c r="BH151" s="261"/>
      <c r="BI151" s="261"/>
      <c r="BJ151" s="261"/>
      <c r="BK151" s="261"/>
      <c r="BL151" s="261"/>
      <c r="BM151" s="261"/>
      <c r="BN151" s="261"/>
      <c r="BO151" s="261"/>
      <c r="BP151" s="261"/>
    </row>
    <row r="152" spans="1:68" ht="6" customHeight="1" x14ac:dyDescent="0.4">
      <c r="A152" s="174"/>
      <c r="B152" s="1217"/>
      <c r="C152" s="1217"/>
      <c r="D152" s="1217"/>
      <c r="E152" s="1217"/>
      <c r="F152" s="1217"/>
      <c r="G152" s="1217"/>
      <c r="H152" s="1217"/>
      <c r="I152" s="1217"/>
      <c r="J152" s="1217"/>
      <c r="K152" s="1217"/>
      <c r="L152" s="1217"/>
      <c r="M152" s="1217"/>
      <c r="N152" s="1217"/>
      <c r="O152" s="1217"/>
      <c r="P152" s="1217"/>
      <c r="Q152" s="1217"/>
      <c r="R152" s="1217"/>
      <c r="S152" s="1217"/>
      <c r="T152" s="1217"/>
      <c r="U152" s="1217"/>
      <c r="V152" s="1217"/>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264"/>
      <c r="AR152" s="264"/>
      <c r="AS152" s="264"/>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64"/>
      <c r="BO152" s="264"/>
      <c r="BP152" s="264"/>
    </row>
    <row r="153" spans="1:68" ht="9.75" customHeight="1" x14ac:dyDescent="0.4">
      <c r="A153" s="174"/>
      <c r="B153" s="1093" t="s">
        <v>109</v>
      </c>
      <c r="C153" s="1093"/>
      <c r="D153" s="1093"/>
      <c r="E153" s="1093"/>
      <c r="F153" s="1093"/>
      <c r="G153" s="1093"/>
      <c r="H153" s="1093"/>
      <c r="I153" s="1093"/>
      <c r="J153" s="1093"/>
      <c r="K153" s="1093" t="s">
        <v>110</v>
      </c>
      <c r="L153" s="1093"/>
      <c r="M153" s="1093"/>
      <c r="N153" s="1093"/>
      <c r="O153" s="1093"/>
      <c r="P153" s="1093"/>
      <c r="Q153" s="1093"/>
      <c r="R153" s="1093"/>
      <c r="S153" s="1093"/>
      <c r="T153" s="1093"/>
      <c r="U153" s="1130" t="s">
        <v>119</v>
      </c>
      <c r="V153" s="1131"/>
      <c r="W153" s="1131"/>
      <c r="X153" s="1131"/>
      <c r="Y153" s="1131"/>
      <c r="Z153" s="1131"/>
      <c r="AA153" s="1131"/>
      <c r="AB153" s="1131"/>
      <c r="AC153" s="1131"/>
      <c r="AD153" s="1131"/>
      <c r="AE153" s="1131"/>
      <c r="AF153" s="1131"/>
      <c r="AG153" s="1131"/>
      <c r="AH153" s="1131"/>
      <c r="AI153" s="1131"/>
      <c r="AJ153" s="1131"/>
      <c r="AK153" s="1131"/>
      <c r="AL153" s="1131"/>
      <c r="AM153" s="1131"/>
      <c r="AN153" s="1131"/>
      <c r="AO153" s="1132"/>
      <c r="AP153" s="1093" t="s">
        <v>801</v>
      </c>
      <c r="AQ153" s="1093"/>
      <c r="AR153" s="1093"/>
      <c r="AS153" s="1093"/>
      <c r="AT153" s="1093"/>
      <c r="AU153" s="1093"/>
      <c r="AV153" s="1093"/>
      <c r="AW153" s="1093"/>
      <c r="AX153" s="1093"/>
      <c r="AY153" s="1093"/>
      <c r="AZ153" s="1093"/>
      <c r="BA153" s="1093"/>
      <c r="BB153" s="1093"/>
      <c r="BC153" s="1093"/>
      <c r="BD153" s="1093"/>
      <c r="BE153" s="1093"/>
      <c r="BF153" s="1093"/>
      <c r="BG153" s="1093"/>
      <c r="BH153" s="1093"/>
      <c r="BI153" s="1093"/>
      <c r="BJ153" s="1093"/>
      <c r="BK153" s="1093"/>
      <c r="BL153" s="1093"/>
      <c r="BM153" s="1093"/>
      <c r="BN153" s="1093"/>
      <c r="BO153" s="1093"/>
      <c r="BP153" s="1093"/>
    </row>
    <row r="154" spans="1:68" ht="11.25" customHeight="1" x14ac:dyDescent="0.4">
      <c r="A154" s="174"/>
      <c r="B154" s="1090"/>
      <c r="C154" s="1090"/>
      <c r="D154" s="1090"/>
      <c r="E154" s="1090"/>
      <c r="F154" s="1090"/>
      <c r="G154" s="1090"/>
      <c r="H154" s="1090"/>
      <c r="I154" s="1090"/>
      <c r="J154" s="1090"/>
      <c r="K154" s="1090"/>
      <c r="L154" s="1090"/>
      <c r="M154" s="1090"/>
      <c r="N154" s="1090"/>
      <c r="O154" s="1090"/>
      <c r="P154" s="1090"/>
      <c r="Q154" s="1090"/>
      <c r="R154" s="1090"/>
      <c r="S154" s="1090"/>
      <c r="T154" s="1090"/>
      <c r="U154" s="1139"/>
      <c r="V154" s="1140"/>
      <c r="W154" s="1140"/>
      <c r="X154" s="1140"/>
      <c r="Y154" s="1140"/>
      <c r="Z154" s="1140"/>
      <c r="AA154" s="1140"/>
      <c r="AB154" s="1140"/>
      <c r="AC154" s="1140"/>
      <c r="AD154" s="1140"/>
      <c r="AE154" s="1140"/>
      <c r="AF154" s="1140"/>
      <c r="AG154" s="1140"/>
      <c r="AH154" s="1140"/>
      <c r="AI154" s="1140"/>
      <c r="AJ154" s="1140"/>
      <c r="AK154" s="1140"/>
      <c r="AL154" s="1140"/>
      <c r="AM154" s="1140"/>
      <c r="AN154" s="1140"/>
      <c r="AO154" s="1141"/>
      <c r="AP154" s="1104" t="s">
        <v>848</v>
      </c>
      <c r="AQ154" s="1105"/>
      <c r="AR154" s="1105"/>
      <c r="AS154" s="1105"/>
      <c r="AT154" s="1105"/>
      <c r="AU154" s="1105"/>
      <c r="AV154" s="1105"/>
      <c r="AW154" s="1105"/>
      <c r="AX154" s="1105"/>
      <c r="AY154" s="1105"/>
      <c r="AZ154" s="1105"/>
      <c r="BA154" s="1105"/>
      <c r="BB154" s="1105"/>
      <c r="BC154" s="1105"/>
      <c r="BD154" s="1105"/>
      <c r="BE154" s="1105"/>
      <c r="BF154" s="1105"/>
      <c r="BG154" s="1105"/>
      <c r="BH154" s="1105"/>
      <c r="BI154" s="1105"/>
      <c r="BJ154" s="1105"/>
      <c r="BK154" s="1105"/>
      <c r="BL154" s="1105"/>
      <c r="BM154" s="1105"/>
      <c r="BN154" s="1105"/>
      <c r="BO154" s="1105"/>
      <c r="BP154" s="1106"/>
    </row>
    <row r="155" spans="1:68" ht="11.25" customHeight="1" x14ac:dyDescent="0.4">
      <c r="A155" s="174"/>
      <c r="B155" s="1090"/>
      <c r="C155" s="1090"/>
      <c r="D155" s="1090"/>
      <c r="E155" s="1090"/>
      <c r="F155" s="1090"/>
      <c r="G155" s="1090"/>
      <c r="H155" s="1090"/>
      <c r="I155" s="1090"/>
      <c r="J155" s="1090"/>
      <c r="K155" s="1090"/>
      <c r="L155" s="1090"/>
      <c r="M155" s="1090"/>
      <c r="N155" s="1090"/>
      <c r="O155" s="1090"/>
      <c r="P155" s="1090"/>
      <c r="Q155" s="1090"/>
      <c r="R155" s="1090"/>
      <c r="S155" s="1090"/>
      <c r="T155" s="1090"/>
      <c r="U155" s="1142"/>
      <c r="V155" s="1143"/>
      <c r="W155" s="1143"/>
      <c r="X155" s="1143"/>
      <c r="Y155" s="1143"/>
      <c r="Z155" s="1143"/>
      <c r="AA155" s="1143"/>
      <c r="AB155" s="1143"/>
      <c r="AC155" s="1143"/>
      <c r="AD155" s="1143"/>
      <c r="AE155" s="1143"/>
      <c r="AF155" s="1143"/>
      <c r="AG155" s="1143"/>
      <c r="AH155" s="1143"/>
      <c r="AI155" s="1143"/>
      <c r="AJ155" s="1143"/>
      <c r="AK155" s="1143"/>
      <c r="AL155" s="1143"/>
      <c r="AM155" s="1143"/>
      <c r="AN155" s="1143"/>
      <c r="AO155" s="1144"/>
      <c r="AP155" s="1110" t="s">
        <v>847</v>
      </c>
      <c r="AQ155" s="1111"/>
      <c r="AR155" s="1111"/>
      <c r="AS155" s="1111"/>
      <c r="AT155" s="1111"/>
      <c r="AU155" s="1111"/>
      <c r="AV155" s="1111"/>
      <c r="AW155" s="1111"/>
      <c r="AX155" s="1111"/>
      <c r="AY155" s="1111"/>
      <c r="AZ155" s="1111"/>
      <c r="BA155" s="1111"/>
      <c r="BB155" s="1111"/>
      <c r="BC155" s="1111"/>
      <c r="BD155" s="1111"/>
      <c r="BE155" s="1111"/>
      <c r="BF155" s="1111"/>
      <c r="BG155" s="1111"/>
      <c r="BH155" s="1111"/>
      <c r="BI155" s="1111"/>
      <c r="BJ155" s="1111"/>
      <c r="BK155" s="1111"/>
      <c r="BL155" s="1111"/>
      <c r="BM155" s="1111"/>
      <c r="BN155" s="1111"/>
      <c r="BO155" s="1111"/>
      <c r="BP155" s="1112"/>
    </row>
    <row r="156" spans="1:68" ht="11.25" customHeight="1" x14ac:dyDescent="0.4">
      <c r="A156" s="174"/>
      <c r="B156" s="1090"/>
      <c r="C156" s="1090"/>
      <c r="D156" s="1090"/>
      <c r="E156" s="1090"/>
      <c r="F156" s="1090"/>
      <c r="G156" s="1090"/>
      <c r="H156" s="1090"/>
      <c r="I156" s="1090"/>
      <c r="J156" s="1090"/>
      <c r="K156" s="1090"/>
      <c r="L156" s="1090"/>
      <c r="M156" s="1090"/>
      <c r="N156" s="1090"/>
      <c r="O156" s="1090"/>
      <c r="P156" s="1090"/>
      <c r="Q156" s="1090"/>
      <c r="R156" s="1090"/>
      <c r="S156" s="1090"/>
      <c r="T156" s="1090"/>
      <c r="U156" s="1139"/>
      <c r="V156" s="1140"/>
      <c r="W156" s="1140"/>
      <c r="X156" s="1140"/>
      <c r="Y156" s="1140"/>
      <c r="Z156" s="1140"/>
      <c r="AA156" s="1140"/>
      <c r="AB156" s="1140"/>
      <c r="AC156" s="1140"/>
      <c r="AD156" s="1140"/>
      <c r="AE156" s="1140"/>
      <c r="AF156" s="1140"/>
      <c r="AG156" s="1140"/>
      <c r="AH156" s="1140"/>
      <c r="AI156" s="1140"/>
      <c r="AJ156" s="1140"/>
      <c r="AK156" s="1140"/>
      <c r="AL156" s="1140"/>
      <c r="AM156" s="1140"/>
      <c r="AN156" s="1140"/>
      <c r="AO156" s="1141"/>
      <c r="AP156" s="1104" t="s">
        <v>849</v>
      </c>
      <c r="AQ156" s="1105"/>
      <c r="AR156" s="1105"/>
      <c r="AS156" s="1105"/>
      <c r="AT156" s="1105"/>
      <c r="AU156" s="1105"/>
      <c r="AV156" s="1105"/>
      <c r="AW156" s="1105"/>
      <c r="AX156" s="1105"/>
      <c r="AY156" s="1105"/>
      <c r="AZ156" s="1105"/>
      <c r="BA156" s="1105"/>
      <c r="BB156" s="1105"/>
      <c r="BC156" s="1105"/>
      <c r="BD156" s="1105"/>
      <c r="BE156" s="1105"/>
      <c r="BF156" s="1105"/>
      <c r="BG156" s="1105"/>
      <c r="BH156" s="1105"/>
      <c r="BI156" s="1105"/>
      <c r="BJ156" s="1105"/>
      <c r="BK156" s="1105"/>
      <c r="BL156" s="1105"/>
      <c r="BM156" s="1105"/>
      <c r="BN156" s="1105"/>
      <c r="BO156" s="1105"/>
      <c r="BP156" s="1106"/>
    </row>
    <row r="157" spans="1:68" ht="11.25" customHeight="1" x14ac:dyDescent="0.4">
      <c r="A157" s="174"/>
      <c r="B157" s="1090"/>
      <c r="C157" s="1090"/>
      <c r="D157" s="1090"/>
      <c r="E157" s="1090"/>
      <c r="F157" s="1090"/>
      <c r="G157" s="1090"/>
      <c r="H157" s="1090"/>
      <c r="I157" s="1090"/>
      <c r="J157" s="1090"/>
      <c r="K157" s="1090"/>
      <c r="L157" s="1090"/>
      <c r="M157" s="1090"/>
      <c r="N157" s="1090"/>
      <c r="O157" s="1090"/>
      <c r="P157" s="1090"/>
      <c r="Q157" s="1090"/>
      <c r="R157" s="1090"/>
      <c r="S157" s="1090"/>
      <c r="T157" s="1090"/>
      <c r="U157" s="1142"/>
      <c r="V157" s="1143"/>
      <c r="W157" s="1143"/>
      <c r="X157" s="1143"/>
      <c r="Y157" s="1143"/>
      <c r="Z157" s="1143"/>
      <c r="AA157" s="1143"/>
      <c r="AB157" s="1143"/>
      <c r="AC157" s="1143"/>
      <c r="AD157" s="1143"/>
      <c r="AE157" s="1143"/>
      <c r="AF157" s="1143"/>
      <c r="AG157" s="1143"/>
      <c r="AH157" s="1143"/>
      <c r="AI157" s="1143"/>
      <c r="AJ157" s="1143"/>
      <c r="AK157" s="1143"/>
      <c r="AL157" s="1143"/>
      <c r="AM157" s="1143"/>
      <c r="AN157" s="1143"/>
      <c r="AO157" s="1144"/>
      <c r="AP157" s="1110" t="s">
        <v>850</v>
      </c>
      <c r="AQ157" s="1111"/>
      <c r="AR157" s="1111"/>
      <c r="AS157" s="1111"/>
      <c r="AT157" s="1111"/>
      <c r="AU157" s="1111"/>
      <c r="AV157" s="1111"/>
      <c r="AW157" s="1111"/>
      <c r="AX157" s="1111"/>
      <c r="AY157" s="1111"/>
      <c r="AZ157" s="1111"/>
      <c r="BA157" s="1111"/>
      <c r="BB157" s="1111"/>
      <c r="BC157" s="1111"/>
      <c r="BD157" s="1111"/>
      <c r="BE157" s="1111"/>
      <c r="BF157" s="1111"/>
      <c r="BG157" s="1111"/>
      <c r="BH157" s="1111"/>
      <c r="BI157" s="1111"/>
      <c r="BJ157" s="1111"/>
      <c r="BK157" s="1111"/>
      <c r="BL157" s="1111"/>
      <c r="BM157" s="1111"/>
      <c r="BN157" s="1111"/>
      <c r="BO157" s="1111"/>
      <c r="BP157" s="1112"/>
    </row>
    <row r="158" spans="1:68" ht="17.25" customHeight="1" x14ac:dyDescent="0.15">
      <c r="A158" s="174"/>
      <c r="B158" s="1148" t="s">
        <v>803</v>
      </c>
      <c r="C158" s="1148"/>
      <c r="D158" s="1148"/>
      <c r="E158" s="1148"/>
      <c r="F158" s="1148"/>
      <c r="G158" s="1148"/>
      <c r="H158" s="1148"/>
      <c r="I158" s="1148"/>
      <c r="J158" s="1148"/>
      <c r="K158" s="1148"/>
      <c r="L158" s="1148"/>
      <c r="M158" s="1148"/>
      <c r="N158" s="1148"/>
      <c r="O158" s="1148"/>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17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row>
    <row r="159" spans="1:68" ht="11.25" customHeight="1" x14ac:dyDescent="0.15">
      <c r="A159" s="174"/>
      <c r="B159" s="1093" t="s">
        <v>804</v>
      </c>
      <c r="C159" s="1093"/>
      <c r="D159" s="1093"/>
      <c r="E159" s="1093"/>
      <c r="F159" s="1093"/>
      <c r="G159" s="1093"/>
      <c r="H159" s="1093"/>
      <c r="I159" s="1093"/>
      <c r="J159" s="1093"/>
      <c r="K159" s="1093"/>
      <c r="L159" s="1093"/>
      <c r="M159" s="1093"/>
      <c r="N159" s="1093"/>
      <c r="O159" s="1093"/>
      <c r="P159" s="1093"/>
      <c r="Q159" s="1093"/>
      <c r="R159" s="1093"/>
      <c r="S159" s="1093"/>
      <c r="T159" s="1093"/>
      <c r="U159" s="1145">
        <f>住民税に関する事項!X35</f>
        <v>0</v>
      </c>
      <c r="V159" s="1145"/>
      <c r="W159" s="1145"/>
      <c r="X159" s="1145"/>
      <c r="Y159" s="1145"/>
      <c r="Z159" s="1145"/>
      <c r="AA159" s="1145"/>
      <c r="AB159" s="1145"/>
      <c r="AC159" s="1145"/>
      <c r="AD159" s="1145"/>
      <c r="AE159" s="1145"/>
      <c r="AF159" s="1145"/>
      <c r="AG159" s="1145"/>
      <c r="AH159" s="1145"/>
      <c r="AI159" s="1145"/>
      <c r="AJ159" s="1146" t="s">
        <v>808</v>
      </c>
      <c r="AK159" s="1147"/>
      <c r="AL159" s="1147"/>
      <c r="AM159" s="1147"/>
      <c r="AN159" s="1147"/>
      <c r="AO159" s="1147"/>
      <c r="AP159" s="1147"/>
      <c r="AQ159" s="1147"/>
      <c r="AR159" s="1147"/>
      <c r="AS159" s="1147"/>
      <c r="AT159" s="1147"/>
      <c r="AU159" s="1147"/>
      <c r="AV159" s="1147"/>
      <c r="AW159" s="1147"/>
      <c r="AX159" s="1147"/>
      <c r="AY159" s="1147"/>
      <c r="AZ159" s="1147"/>
      <c r="BA159" s="1147"/>
      <c r="BB159" s="1147"/>
      <c r="BC159" s="1147"/>
      <c r="BD159" s="1147"/>
      <c r="BE159" s="1147"/>
      <c r="BF159" s="1147"/>
      <c r="BG159" s="1147"/>
      <c r="BH159" s="1147"/>
      <c r="BI159" s="1147"/>
      <c r="BJ159" s="1147"/>
      <c r="BK159" s="1147"/>
      <c r="BL159" s="1147"/>
      <c r="BM159" s="1147"/>
      <c r="BN159" s="1147"/>
      <c r="BO159" s="1147"/>
      <c r="BP159" s="1147"/>
    </row>
    <row r="160" spans="1:68" ht="11.25" customHeight="1" x14ac:dyDescent="0.4">
      <c r="A160" s="174"/>
      <c r="B160" s="1124" t="s">
        <v>805</v>
      </c>
      <c r="C160" s="1124"/>
      <c r="D160" s="1124"/>
      <c r="E160" s="1124"/>
      <c r="F160" s="1124"/>
      <c r="G160" s="1124"/>
      <c r="H160" s="1124"/>
      <c r="I160" s="1124"/>
      <c r="J160" s="1124"/>
      <c r="K160" s="1124"/>
      <c r="L160" s="1124"/>
      <c r="M160" s="1124"/>
      <c r="N160" s="1124"/>
      <c r="O160" s="1124"/>
      <c r="P160" s="1124"/>
      <c r="Q160" s="1124"/>
      <c r="R160" s="1124"/>
      <c r="S160" s="1124"/>
      <c r="T160" s="1124"/>
      <c r="U160" s="1093">
        <f>住民税に関する事項!X37</f>
        <v>0</v>
      </c>
      <c r="V160" s="1093"/>
      <c r="W160" s="1093"/>
      <c r="X160" s="1093"/>
      <c r="Y160" s="1093"/>
      <c r="Z160" s="1093"/>
      <c r="AA160" s="1093"/>
      <c r="AB160" s="1093"/>
      <c r="AC160" s="1093"/>
      <c r="AD160" s="1093"/>
      <c r="AE160" s="1093"/>
      <c r="AF160" s="1093"/>
      <c r="AG160" s="1093"/>
      <c r="AH160" s="1093"/>
      <c r="AI160" s="1093"/>
      <c r="AJ160" s="1146"/>
      <c r="AK160" s="1147"/>
      <c r="AL160" s="1147"/>
      <c r="AM160" s="1147"/>
      <c r="AN160" s="1147"/>
      <c r="AO160" s="1147"/>
      <c r="AP160" s="1147"/>
      <c r="AQ160" s="1147"/>
      <c r="AR160" s="1147"/>
      <c r="AS160" s="1147"/>
      <c r="AT160" s="1147"/>
      <c r="AU160" s="1147"/>
      <c r="AV160" s="1147"/>
      <c r="AW160" s="1147"/>
      <c r="AX160" s="1147"/>
      <c r="AY160" s="1147"/>
      <c r="AZ160" s="1147"/>
      <c r="BA160" s="1147"/>
      <c r="BB160" s="1147"/>
      <c r="BC160" s="1147"/>
      <c r="BD160" s="1147"/>
      <c r="BE160" s="1147"/>
      <c r="BF160" s="1147"/>
      <c r="BG160" s="1147"/>
      <c r="BH160" s="1147"/>
      <c r="BI160" s="1147"/>
      <c r="BJ160" s="1147"/>
      <c r="BK160" s="1147"/>
      <c r="BL160" s="1147"/>
      <c r="BM160" s="1147"/>
      <c r="BN160" s="1147"/>
      <c r="BO160" s="1147"/>
      <c r="BP160" s="1147"/>
    </row>
    <row r="161" spans="1:69" ht="10.5" customHeight="1" x14ac:dyDescent="0.4">
      <c r="A161" s="174"/>
      <c r="B161" s="1094" t="s">
        <v>806</v>
      </c>
      <c r="C161" s="1095"/>
      <c r="D161" s="1095"/>
      <c r="E161" s="1095"/>
      <c r="F161" s="1095"/>
      <c r="G161" s="1095"/>
      <c r="H161" s="1095"/>
      <c r="I161" s="1095"/>
      <c r="J161" s="1096"/>
      <c r="K161" s="1119" t="s">
        <v>807</v>
      </c>
      <c r="L161" s="1120"/>
      <c r="M161" s="1120"/>
      <c r="N161" s="1120"/>
      <c r="O161" s="1120"/>
      <c r="P161" s="1120"/>
      <c r="Q161" s="1120"/>
      <c r="R161" s="1120"/>
      <c r="S161" s="1120"/>
      <c r="T161" s="1121"/>
      <c r="U161" s="1093">
        <f>住民税に関する事項!X39</f>
        <v>0</v>
      </c>
      <c r="V161" s="1093"/>
      <c r="W161" s="1093"/>
      <c r="X161" s="1093"/>
      <c r="Y161" s="1093"/>
      <c r="Z161" s="1093"/>
      <c r="AA161" s="1093"/>
      <c r="AB161" s="1093"/>
      <c r="AC161" s="1093"/>
      <c r="AD161" s="1093"/>
      <c r="AE161" s="1093"/>
      <c r="AF161" s="1093"/>
      <c r="AG161" s="1093"/>
      <c r="AH161" s="1093"/>
      <c r="AI161" s="1093"/>
      <c r="AJ161" s="1146"/>
      <c r="AK161" s="1147"/>
      <c r="AL161" s="1147"/>
      <c r="AM161" s="1147"/>
      <c r="AN161" s="1147"/>
      <c r="AO161" s="1147"/>
      <c r="AP161" s="1147"/>
      <c r="AQ161" s="1147"/>
      <c r="AR161" s="1147"/>
      <c r="AS161" s="1147"/>
      <c r="AT161" s="1147"/>
      <c r="AU161" s="1147"/>
      <c r="AV161" s="1147"/>
      <c r="AW161" s="1147"/>
      <c r="AX161" s="1147"/>
      <c r="AY161" s="1147"/>
      <c r="AZ161" s="1147"/>
      <c r="BA161" s="1147"/>
      <c r="BB161" s="1147"/>
      <c r="BC161" s="1147"/>
      <c r="BD161" s="1147"/>
      <c r="BE161" s="1147"/>
      <c r="BF161" s="1147"/>
      <c r="BG161" s="1147"/>
      <c r="BH161" s="1147"/>
      <c r="BI161" s="1147"/>
      <c r="BJ161" s="1147"/>
      <c r="BK161" s="1147"/>
      <c r="BL161" s="1147"/>
      <c r="BM161" s="1147"/>
      <c r="BN161" s="1147"/>
      <c r="BO161" s="1147"/>
      <c r="BP161" s="1147"/>
    </row>
    <row r="162" spans="1:69" ht="9.75" customHeight="1" x14ac:dyDescent="0.4">
      <c r="A162" s="174"/>
      <c r="B162" s="1097"/>
      <c r="C162" s="1098"/>
      <c r="D162" s="1098"/>
      <c r="E162" s="1098"/>
      <c r="F162" s="1098"/>
      <c r="G162" s="1098"/>
      <c r="H162" s="1098"/>
      <c r="I162" s="1098"/>
      <c r="J162" s="1099"/>
      <c r="K162" s="1116" t="s">
        <v>831</v>
      </c>
      <c r="L162" s="1117"/>
      <c r="M162" s="1117"/>
      <c r="N162" s="1117"/>
      <c r="O162" s="1117"/>
      <c r="P162" s="1117"/>
      <c r="Q162" s="1117"/>
      <c r="R162" s="1117"/>
      <c r="S162" s="1117"/>
      <c r="T162" s="1118"/>
      <c r="U162" s="1093">
        <f>住民税に関する事項!X41</f>
        <v>0</v>
      </c>
      <c r="V162" s="1093"/>
      <c r="W162" s="1093"/>
      <c r="X162" s="1093"/>
      <c r="Y162" s="1093"/>
      <c r="Z162" s="1093"/>
      <c r="AA162" s="1093"/>
      <c r="AB162" s="1093"/>
      <c r="AC162" s="1093"/>
      <c r="AD162" s="1093"/>
      <c r="AE162" s="1093"/>
      <c r="AF162" s="1093"/>
      <c r="AG162" s="1093"/>
      <c r="AH162" s="1093"/>
      <c r="AI162" s="1093"/>
      <c r="AJ162" s="1146"/>
      <c r="AK162" s="1147"/>
      <c r="AL162" s="1147"/>
      <c r="AM162" s="1147"/>
      <c r="AN162" s="1147"/>
      <c r="AO162" s="1147"/>
      <c r="AP162" s="1147"/>
      <c r="AQ162" s="1147"/>
      <c r="AR162" s="1147"/>
      <c r="AS162" s="1147"/>
      <c r="AT162" s="1147"/>
      <c r="AU162" s="1147"/>
      <c r="AV162" s="1147"/>
      <c r="AW162" s="1147"/>
      <c r="AX162" s="1147"/>
      <c r="AY162" s="1147"/>
      <c r="AZ162" s="1147"/>
      <c r="BA162" s="1147"/>
      <c r="BB162" s="1147"/>
      <c r="BC162" s="1147"/>
      <c r="BD162" s="1147"/>
      <c r="BE162" s="1147"/>
      <c r="BF162" s="1147"/>
      <c r="BG162" s="1147"/>
      <c r="BH162" s="1147"/>
      <c r="BI162" s="1147"/>
      <c r="BJ162" s="1147"/>
      <c r="BK162" s="1147"/>
      <c r="BL162" s="1147"/>
      <c r="BM162" s="1147"/>
      <c r="BN162" s="1147"/>
      <c r="BO162" s="1147"/>
      <c r="BP162" s="1147"/>
    </row>
    <row r="163" spans="1:69" ht="14.25" customHeight="1" x14ac:dyDescent="0.4">
      <c r="A163" s="174"/>
      <c r="B163" s="1122" t="s">
        <v>809</v>
      </c>
      <c r="C163" s="1122"/>
      <c r="D163" s="1122"/>
      <c r="E163" s="1122"/>
      <c r="F163" s="1122"/>
      <c r="G163" s="1122"/>
      <c r="H163" s="1122"/>
      <c r="I163" s="1122"/>
      <c r="J163" s="1122"/>
      <c r="K163" s="1122"/>
      <c r="L163" s="1122"/>
      <c r="M163" s="1122"/>
      <c r="N163" s="1122"/>
      <c r="O163" s="1122"/>
      <c r="P163" s="1122"/>
      <c r="Q163" s="1122"/>
      <c r="R163" s="1122"/>
      <c r="S163" s="1122"/>
      <c r="T163" s="1122"/>
      <c r="U163" s="1122"/>
      <c r="V163" s="1122"/>
      <c r="W163" s="1122"/>
      <c r="X163" s="1122"/>
      <c r="Y163" s="1122"/>
      <c r="Z163" s="1122"/>
      <c r="AA163" s="1122"/>
      <c r="AB163" s="1122"/>
      <c r="AC163" s="1122"/>
      <c r="AD163" s="1122"/>
      <c r="AE163" s="1122"/>
      <c r="AF163" s="1122"/>
      <c r="AG163" s="1122"/>
      <c r="AH163" s="1122"/>
      <c r="AI163" s="1122"/>
      <c r="AJ163" s="265"/>
      <c r="AK163" s="265"/>
      <c r="AL163" s="265"/>
      <c r="AM163" s="265"/>
      <c r="AN163" s="265"/>
      <c r="AO163" s="265"/>
      <c r="AP163" s="174"/>
      <c r="AQ163" s="1241" t="s">
        <v>127</v>
      </c>
      <c r="AR163" s="1241"/>
      <c r="AS163" s="1241"/>
      <c r="AT163" s="1241"/>
      <c r="AU163" s="1241"/>
      <c r="AV163" s="1241"/>
      <c r="AW163" s="1241"/>
      <c r="AX163" s="1241"/>
      <c r="AY163" s="1241"/>
      <c r="AZ163" s="1241"/>
      <c r="BA163" s="1241"/>
      <c r="BB163" s="1241"/>
      <c r="BC163" s="1241"/>
      <c r="BD163" s="1241"/>
      <c r="BE163" s="1241"/>
      <c r="BF163" s="1241"/>
      <c r="BG163" s="1241"/>
      <c r="BH163" s="1241"/>
      <c r="BI163" s="1241"/>
      <c r="BJ163" s="1241"/>
      <c r="BK163" s="1241"/>
      <c r="BL163" s="1241"/>
      <c r="BM163" s="1241"/>
      <c r="BN163" s="1241"/>
      <c r="BO163" s="1241"/>
      <c r="BP163" s="1241"/>
    </row>
    <row r="164" spans="1:69" ht="11.25" customHeight="1" x14ac:dyDescent="0.4">
      <c r="A164" s="174"/>
      <c r="B164" s="1123" t="s">
        <v>810</v>
      </c>
      <c r="C164" s="1123"/>
      <c r="D164" s="1123"/>
      <c r="E164" s="1123"/>
      <c r="F164" s="1123"/>
      <c r="G164" s="1123"/>
      <c r="H164" s="1123"/>
      <c r="I164" s="1123"/>
      <c r="J164" s="1123"/>
      <c r="K164" s="1123" t="s">
        <v>811</v>
      </c>
      <c r="L164" s="1123"/>
      <c r="M164" s="1123"/>
      <c r="N164" s="1123"/>
      <c r="O164" s="1123"/>
      <c r="P164" s="1123"/>
      <c r="Q164" s="1123"/>
      <c r="R164" s="1123"/>
      <c r="S164" s="1123"/>
      <c r="T164" s="1123"/>
      <c r="U164" s="1093" t="s">
        <v>812</v>
      </c>
      <c r="V164" s="1093"/>
      <c r="W164" s="1104" t="s">
        <v>813</v>
      </c>
      <c r="X164" s="1105"/>
      <c r="Y164" s="1105"/>
      <c r="Z164" s="1105"/>
      <c r="AA164" s="1105"/>
      <c r="AB164" s="1105"/>
      <c r="AC164" s="1105"/>
      <c r="AD164" s="1105"/>
      <c r="AE164" s="1106"/>
      <c r="AF164" s="1125" t="s">
        <v>814</v>
      </c>
      <c r="AG164" s="1125"/>
      <c r="AH164" s="1125"/>
      <c r="AI164" s="1125"/>
      <c r="AJ164" s="1125"/>
      <c r="AK164" s="1125"/>
      <c r="AL164" s="1125"/>
      <c r="AM164" s="1125"/>
      <c r="AN164" s="1125"/>
      <c r="AO164" s="1125"/>
      <c r="AP164" s="174"/>
      <c r="AQ164" s="1206"/>
      <c r="AR164" s="1206"/>
      <c r="AS164" s="1206"/>
      <c r="AT164" s="1206"/>
      <c r="AU164" s="1206"/>
      <c r="AV164" s="1206"/>
      <c r="AW164" s="1206"/>
      <c r="AX164" s="1206"/>
      <c r="AY164" s="1206"/>
      <c r="AZ164" s="1206"/>
      <c r="BA164" s="1206"/>
      <c r="BB164" s="1206"/>
      <c r="BC164" s="1206"/>
      <c r="BD164" s="1206"/>
      <c r="BE164" s="1206"/>
      <c r="BF164" s="1206"/>
      <c r="BG164" s="1206"/>
      <c r="BH164" s="1206"/>
      <c r="BI164" s="1206"/>
      <c r="BJ164" s="1206"/>
      <c r="BK164" s="1206"/>
      <c r="BL164" s="1206"/>
      <c r="BM164" s="1206"/>
      <c r="BN164" s="1206"/>
      <c r="BO164" s="1206"/>
      <c r="BP164" s="1206"/>
    </row>
    <row r="165" spans="1:69" ht="11.25" customHeight="1" x14ac:dyDescent="0.4">
      <c r="A165" s="174"/>
      <c r="B165" s="1123"/>
      <c r="C165" s="1123"/>
      <c r="D165" s="1123"/>
      <c r="E165" s="1123"/>
      <c r="F165" s="1123"/>
      <c r="G165" s="1123"/>
      <c r="H165" s="1123"/>
      <c r="I165" s="1123"/>
      <c r="J165" s="1123"/>
      <c r="K165" s="1123"/>
      <c r="L165" s="1123"/>
      <c r="M165" s="1123"/>
      <c r="N165" s="1123"/>
      <c r="O165" s="1123"/>
      <c r="P165" s="1123"/>
      <c r="Q165" s="1123"/>
      <c r="R165" s="1123"/>
      <c r="S165" s="1123"/>
      <c r="T165" s="1123"/>
      <c r="U165" s="1093"/>
      <c r="V165" s="1093"/>
      <c r="W165" s="1110"/>
      <c r="X165" s="1111"/>
      <c r="Y165" s="1111"/>
      <c r="Z165" s="1111"/>
      <c r="AA165" s="1111"/>
      <c r="AB165" s="1111"/>
      <c r="AC165" s="1111"/>
      <c r="AD165" s="1111"/>
      <c r="AE165" s="1112"/>
      <c r="AF165" s="1125"/>
      <c r="AG165" s="1125"/>
      <c r="AH165" s="1125"/>
      <c r="AI165" s="1125"/>
      <c r="AJ165" s="1125"/>
      <c r="AK165" s="1125"/>
      <c r="AL165" s="1125"/>
      <c r="AM165" s="1125"/>
      <c r="AN165" s="1125"/>
      <c r="AO165" s="1125"/>
      <c r="AP165" s="174"/>
      <c r="AQ165" s="1230" t="s">
        <v>800</v>
      </c>
      <c r="AR165" s="1231"/>
      <c r="AS165" s="1231"/>
      <c r="AT165" s="1231"/>
      <c r="AU165" s="1231"/>
      <c r="AV165" s="1231"/>
      <c r="AW165" s="1231"/>
      <c r="AX165" s="1231"/>
      <c r="AY165" s="1231"/>
      <c r="AZ165" s="1231"/>
      <c r="BA165" s="1231"/>
      <c r="BB165" s="1231"/>
      <c r="BC165" s="1231"/>
      <c r="BD165" s="1231"/>
      <c r="BE165" s="1231"/>
      <c r="BF165" s="1231"/>
      <c r="BG165" s="1231"/>
      <c r="BH165" s="1231"/>
      <c r="BI165" s="1231"/>
      <c r="BJ165" s="1231"/>
      <c r="BK165" s="1231"/>
      <c r="BL165" s="1231"/>
      <c r="BM165" s="1231"/>
      <c r="BN165" s="1231"/>
      <c r="BO165" s="1231"/>
      <c r="BP165" s="1232"/>
    </row>
    <row r="166" spans="1:69" ht="11.25" customHeight="1" x14ac:dyDescent="0.15">
      <c r="A166" s="174"/>
      <c r="B166" s="1103"/>
      <c r="C166" s="1103"/>
      <c r="D166" s="1103"/>
      <c r="E166" s="1103"/>
      <c r="F166" s="1103"/>
      <c r="G166" s="1103"/>
      <c r="H166" s="1103"/>
      <c r="I166" s="1103"/>
      <c r="J166" s="1103"/>
      <c r="K166" s="1103"/>
      <c r="L166" s="1103"/>
      <c r="M166" s="1103"/>
      <c r="N166" s="1103"/>
      <c r="O166" s="1103"/>
      <c r="P166" s="1103"/>
      <c r="Q166" s="1103"/>
      <c r="R166" s="1103"/>
      <c r="S166" s="1103"/>
      <c r="T166" s="1103"/>
      <c r="U166" s="1103"/>
      <c r="V166" s="1103"/>
      <c r="W166" s="1103"/>
      <c r="X166" s="1103"/>
      <c r="Y166" s="1103"/>
      <c r="Z166" s="1103"/>
      <c r="AA166" s="1103"/>
      <c r="AB166" s="1103"/>
      <c r="AC166" s="1103"/>
      <c r="AD166" s="1103"/>
      <c r="AE166" s="1103"/>
      <c r="AF166" s="1126"/>
      <c r="AG166" s="1127"/>
      <c r="AH166" s="1127"/>
      <c r="AI166" s="1127"/>
      <c r="AJ166" s="1127"/>
      <c r="AK166" s="1127"/>
      <c r="AL166" s="1127"/>
      <c r="AM166" s="1127"/>
      <c r="AN166" s="1127"/>
      <c r="AO166" s="269" t="s">
        <v>815</v>
      </c>
      <c r="AP166" s="174"/>
      <c r="AQ166" s="1139" t="str">
        <f>'１.始めに'!M5&amp;""</f>
        <v/>
      </c>
      <c r="AR166" s="1140"/>
      <c r="AS166" s="1140"/>
      <c r="AT166" s="1140"/>
      <c r="AU166" s="1140"/>
      <c r="AV166" s="1140"/>
      <c r="AW166" s="1140"/>
      <c r="AX166" s="1140"/>
      <c r="AY166" s="1140"/>
      <c r="AZ166" s="1140"/>
      <c r="BA166" s="1140"/>
      <c r="BB166" s="1140"/>
      <c r="BC166" s="1140"/>
      <c r="BD166" s="1140" t="str">
        <f>IF('１.始めに'!Q5&lt;&gt;"","令和"&amp;'１.始めに'!Q5&amp;"年卒業見込み","")</f>
        <v/>
      </c>
      <c r="BE166" s="1140"/>
      <c r="BF166" s="1140"/>
      <c r="BG166" s="1140"/>
      <c r="BH166" s="1140"/>
      <c r="BI166" s="1140"/>
      <c r="BJ166" s="1140"/>
      <c r="BK166" s="1140"/>
      <c r="BL166" s="1140"/>
      <c r="BM166" s="1140"/>
      <c r="BN166" s="1140"/>
      <c r="BO166" s="1140"/>
      <c r="BP166" s="1141"/>
    </row>
    <row r="167" spans="1:69" ht="11.25" customHeight="1" x14ac:dyDescent="0.15">
      <c r="A167" s="174"/>
      <c r="B167" s="1103"/>
      <c r="C167" s="1103"/>
      <c r="D167" s="1103"/>
      <c r="E167" s="1103"/>
      <c r="F167" s="1103"/>
      <c r="G167" s="1103"/>
      <c r="H167" s="1103"/>
      <c r="I167" s="1103"/>
      <c r="J167" s="1103"/>
      <c r="K167" s="1103"/>
      <c r="L167" s="1103"/>
      <c r="M167" s="1103"/>
      <c r="N167" s="1103"/>
      <c r="O167" s="1103"/>
      <c r="P167" s="1103"/>
      <c r="Q167" s="1103"/>
      <c r="R167" s="1103"/>
      <c r="S167" s="1103"/>
      <c r="T167" s="1103"/>
      <c r="U167" s="1103"/>
      <c r="V167" s="1103"/>
      <c r="W167" s="1103"/>
      <c r="X167" s="1103"/>
      <c r="Y167" s="1103"/>
      <c r="Z167" s="1103"/>
      <c r="AA167" s="1103"/>
      <c r="AB167" s="1103"/>
      <c r="AC167" s="1103"/>
      <c r="AD167" s="1103"/>
      <c r="AE167" s="1103"/>
      <c r="AF167" s="1128"/>
      <c r="AG167" s="1129"/>
      <c r="AH167" s="1129"/>
      <c r="AI167" s="1129"/>
      <c r="AJ167" s="1129"/>
      <c r="AK167" s="1129"/>
      <c r="AL167" s="1129"/>
      <c r="AM167" s="1129"/>
      <c r="AN167" s="1129"/>
      <c r="AO167" s="270" t="s">
        <v>816</v>
      </c>
      <c r="AP167" s="174"/>
      <c r="AQ167" s="1142"/>
      <c r="AR167" s="1143"/>
      <c r="AS167" s="1143"/>
      <c r="AT167" s="1143"/>
      <c r="AU167" s="1143"/>
      <c r="AV167" s="1143"/>
      <c r="AW167" s="1143"/>
      <c r="AX167" s="1143"/>
      <c r="AY167" s="1143"/>
      <c r="AZ167" s="1143"/>
      <c r="BA167" s="1143"/>
      <c r="BB167" s="1143"/>
      <c r="BC167" s="1143"/>
      <c r="BD167" s="1143"/>
      <c r="BE167" s="1143"/>
      <c r="BF167" s="1143"/>
      <c r="BG167" s="1143"/>
      <c r="BH167" s="1143"/>
      <c r="BI167" s="1143"/>
      <c r="BJ167" s="1143"/>
      <c r="BK167" s="1143"/>
      <c r="BL167" s="1143"/>
      <c r="BM167" s="1143"/>
      <c r="BN167" s="1143"/>
      <c r="BO167" s="1143"/>
      <c r="BP167" s="1144"/>
    </row>
    <row r="168" spans="1:69" ht="11.25" customHeight="1" x14ac:dyDescent="0.4">
      <c r="A168" s="174"/>
      <c r="B168" s="1124" t="s">
        <v>817</v>
      </c>
      <c r="C168" s="1124"/>
      <c r="D168" s="1124"/>
      <c r="E168" s="1124"/>
      <c r="F168" s="1124"/>
      <c r="G168" s="1124"/>
      <c r="H168" s="1124"/>
      <c r="I168" s="1124"/>
      <c r="J168" s="1124"/>
      <c r="K168" s="1113"/>
      <c r="L168" s="1114"/>
      <c r="M168" s="1114"/>
      <c r="N168" s="1114"/>
      <c r="O168" s="1114"/>
      <c r="P168" s="1114"/>
      <c r="Q168" s="1114"/>
      <c r="R168" s="1114"/>
      <c r="S168" s="1114"/>
      <c r="T168" s="1114"/>
      <c r="U168" s="1114"/>
      <c r="V168" s="1114"/>
      <c r="W168" s="1114"/>
      <c r="X168" s="1114"/>
      <c r="Y168" s="1114"/>
      <c r="Z168" s="1114"/>
      <c r="AA168" s="1114"/>
      <c r="AB168" s="1114"/>
      <c r="AC168" s="1114"/>
      <c r="AD168" s="1114"/>
      <c r="AE168" s="1114"/>
      <c r="AF168" s="1114"/>
      <c r="AG168" s="1114"/>
      <c r="AH168" s="1114"/>
      <c r="AI168" s="1114"/>
      <c r="AJ168" s="1114"/>
      <c r="AK168" s="1114"/>
      <c r="AL168" s="1114"/>
      <c r="AM168" s="1114"/>
      <c r="AN168" s="1114"/>
      <c r="AO168" s="1115"/>
      <c r="AP168" s="174"/>
      <c r="AQ168" s="1230" t="s">
        <v>122</v>
      </c>
      <c r="AR168" s="1231"/>
      <c r="AS168" s="1231"/>
      <c r="AT168" s="1231"/>
      <c r="AU168" s="1231"/>
      <c r="AV168" s="1231"/>
      <c r="AW168" s="1231"/>
      <c r="AX168" s="1231"/>
      <c r="AY168" s="1231"/>
      <c r="AZ168" s="1231"/>
      <c r="BA168" s="1231"/>
      <c r="BB168" s="1231"/>
      <c r="BC168" s="1231"/>
      <c r="BD168" s="1231"/>
      <c r="BE168" s="1231"/>
      <c r="BF168" s="1231"/>
      <c r="BG168" s="1231"/>
      <c r="BH168" s="1231"/>
      <c r="BI168" s="1231"/>
      <c r="BJ168" s="1231"/>
      <c r="BK168" s="1231"/>
      <c r="BL168" s="1231"/>
      <c r="BM168" s="1231"/>
      <c r="BN168" s="1231"/>
      <c r="BO168" s="1231"/>
      <c r="BP168" s="1232"/>
    </row>
    <row r="169" spans="1:69" ht="11.25" customHeight="1" x14ac:dyDescent="0.4">
      <c r="A169" s="174"/>
      <c r="B169" s="1124"/>
      <c r="C169" s="1124"/>
      <c r="D169" s="1124"/>
      <c r="E169" s="1124"/>
      <c r="F169" s="1124"/>
      <c r="G169" s="1124"/>
      <c r="H169" s="1124"/>
      <c r="I169" s="1124"/>
      <c r="J169" s="1124"/>
      <c r="K169" s="1116"/>
      <c r="L169" s="1117"/>
      <c r="M169" s="1117"/>
      <c r="N169" s="1117"/>
      <c r="O169" s="1117"/>
      <c r="P169" s="1117"/>
      <c r="Q169" s="1117"/>
      <c r="R169" s="1117"/>
      <c r="S169" s="1117"/>
      <c r="T169" s="1117"/>
      <c r="U169" s="1117"/>
      <c r="V169" s="1117"/>
      <c r="W169" s="1117"/>
      <c r="X169" s="1117"/>
      <c r="Y169" s="1117"/>
      <c r="Z169" s="1117"/>
      <c r="AA169" s="1117"/>
      <c r="AB169" s="1117"/>
      <c r="AC169" s="1117"/>
      <c r="AD169" s="1117"/>
      <c r="AE169" s="1117"/>
      <c r="AF169" s="1117"/>
      <c r="AG169" s="1117"/>
      <c r="AH169" s="1117"/>
      <c r="AI169" s="1117"/>
      <c r="AJ169" s="1117"/>
      <c r="AK169" s="1117"/>
      <c r="AL169" s="1117"/>
      <c r="AM169" s="1117"/>
      <c r="AN169" s="1117"/>
      <c r="AO169" s="1118"/>
      <c r="AP169" s="174"/>
      <c r="AQ169" s="1139" t="str">
        <f>'１.始めに'!M7&amp;""</f>
        <v/>
      </c>
      <c r="AR169" s="1140"/>
      <c r="AS169" s="1140"/>
      <c r="AT169" s="1140"/>
      <c r="AU169" s="1140"/>
      <c r="AV169" s="1140"/>
      <c r="AW169" s="1140"/>
      <c r="AX169" s="1140"/>
      <c r="AY169" s="1140"/>
      <c r="AZ169" s="1140"/>
      <c r="BA169" s="1140"/>
      <c r="BB169" s="1140"/>
      <c r="BC169" s="1140" t="str">
        <f>'１.始めに'!P7&amp;""</f>
        <v/>
      </c>
      <c r="BD169" s="1140"/>
      <c r="BE169" s="1140"/>
      <c r="BF169" s="1140"/>
      <c r="BG169" s="1140"/>
      <c r="BH169" s="1140"/>
      <c r="BI169" s="1140"/>
      <c r="BJ169" s="1140"/>
      <c r="BK169" s="1140"/>
      <c r="BL169" s="1140"/>
      <c r="BM169" s="1140" t="str">
        <f>'１.始めに'!S7&amp;""</f>
        <v/>
      </c>
      <c r="BN169" s="1140"/>
      <c r="BO169" s="1140"/>
      <c r="BP169" s="1141"/>
    </row>
    <row r="170" spans="1:69" ht="11.25" customHeight="1" x14ac:dyDescent="0.4">
      <c r="A170" s="174"/>
      <c r="B170" s="265"/>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174"/>
      <c r="AQ170" s="1142"/>
      <c r="AR170" s="1143"/>
      <c r="AS170" s="1143"/>
      <c r="AT170" s="1143"/>
      <c r="AU170" s="1143"/>
      <c r="AV170" s="1143"/>
      <c r="AW170" s="1143"/>
      <c r="AX170" s="1143"/>
      <c r="AY170" s="1143"/>
      <c r="AZ170" s="1143"/>
      <c r="BA170" s="1143"/>
      <c r="BB170" s="1143"/>
      <c r="BC170" s="1143"/>
      <c r="BD170" s="1143"/>
      <c r="BE170" s="1143"/>
      <c r="BF170" s="1143"/>
      <c r="BG170" s="1143"/>
      <c r="BH170" s="1143"/>
      <c r="BI170" s="1143"/>
      <c r="BJ170" s="1143"/>
      <c r="BK170" s="1143"/>
      <c r="BL170" s="1143"/>
      <c r="BM170" s="1143"/>
      <c r="BN170" s="1143"/>
      <c r="BO170" s="1143"/>
      <c r="BP170" s="1144"/>
    </row>
    <row r="171" spans="1:69" ht="11.25" customHeight="1" x14ac:dyDescent="0.4">
      <c r="A171" s="174"/>
      <c r="B171" s="268" t="s">
        <v>818</v>
      </c>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174"/>
      <c r="AQ171" s="1230" t="s">
        <v>123</v>
      </c>
      <c r="AR171" s="1231"/>
      <c r="AS171" s="1231"/>
      <c r="AT171" s="1231"/>
      <c r="AU171" s="1231"/>
      <c r="AV171" s="1231"/>
      <c r="AW171" s="1231"/>
      <c r="AX171" s="1231"/>
      <c r="AY171" s="1231"/>
      <c r="AZ171" s="1231"/>
      <c r="BA171" s="1231"/>
      <c r="BB171" s="1231"/>
      <c r="BC171" s="1231"/>
      <c r="BD171" s="1231"/>
      <c r="BE171" s="1231"/>
      <c r="BF171" s="1231"/>
      <c r="BG171" s="1231"/>
      <c r="BH171" s="1231"/>
      <c r="BI171" s="1231"/>
      <c r="BJ171" s="1231"/>
      <c r="BK171" s="1231"/>
      <c r="BL171" s="1231"/>
      <c r="BM171" s="1231"/>
      <c r="BN171" s="1231"/>
      <c r="BO171" s="1231"/>
      <c r="BP171" s="1232"/>
    </row>
    <row r="172" spans="1:69" ht="11.25" customHeight="1" x14ac:dyDescent="0.4">
      <c r="A172" s="174"/>
      <c r="B172" s="1130" t="s">
        <v>819</v>
      </c>
      <c r="C172" s="1131"/>
      <c r="D172" s="1131"/>
      <c r="E172" s="1131"/>
      <c r="F172" s="1131"/>
      <c r="G172" s="1131"/>
      <c r="H172" s="1131"/>
      <c r="I172" s="1131"/>
      <c r="J172" s="1131"/>
      <c r="K172" s="1131"/>
      <c r="L172" s="1131"/>
      <c r="M172" s="1131"/>
      <c r="N172" s="1131"/>
      <c r="O172" s="1131"/>
      <c r="P172" s="1090"/>
      <c r="Q172" s="1090"/>
      <c r="R172" s="1090"/>
      <c r="S172" s="1090"/>
      <c r="T172" s="1090"/>
      <c r="U172" s="1090"/>
      <c r="V172" s="1090"/>
      <c r="W172" s="1090"/>
      <c r="X172" s="1090"/>
      <c r="Y172" s="1090"/>
      <c r="Z172" s="1090"/>
      <c r="AA172" s="1090"/>
      <c r="AB172" s="1090"/>
      <c r="AC172" s="1090"/>
      <c r="AD172" s="1090"/>
      <c r="AE172" s="1090"/>
      <c r="AF172" s="1090"/>
      <c r="AG172" s="1090"/>
      <c r="AH172" s="1090"/>
      <c r="AI172" s="1090"/>
      <c r="AJ172" s="1090"/>
      <c r="AK172" s="1090"/>
      <c r="AL172" s="1090"/>
      <c r="AM172" s="1090"/>
      <c r="AN172" s="1090"/>
      <c r="AO172" s="1090"/>
      <c r="AP172" s="174"/>
      <c r="AQ172" s="1233" t="str">
        <f>IF('１.始めに'!M9&lt;&gt;"",'１.始めに'!Q9&amp;"から","")</f>
        <v/>
      </c>
      <c r="AR172" s="1234"/>
      <c r="AS172" s="1234"/>
      <c r="AT172" s="1234"/>
      <c r="AU172" s="1234"/>
      <c r="AV172" s="1234"/>
      <c r="AW172" s="1234"/>
      <c r="AX172" s="1234"/>
      <c r="AY172" s="1234"/>
      <c r="AZ172" s="1234"/>
      <c r="BA172" s="1234"/>
      <c r="BB172" s="1234"/>
      <c r="BC172" s="1234"/>
      <c r="BD172" s="1237" t="str">
        <f>IF('１.始めに'!M9&lt;&gt;"",'１.始めに'!M9&amp;"円受給","")</f>
        <v/>
      </c>
      <c r="BE172" s="1237"/>
      <c r="BF172" s="1237"/>
      <c r="BG172" s="1237"/>
      <c r="BH172" s="1237"/>
      <c r="BI172" s="1237"/>
      <c r="BJ172" s="1237"/>
      <c r="BK172" s="1237"/>
      <c r="BL172" s="1237"/>
      <c r="BM172" s="1237"/>
      <c r="BN172" s="1237"/>
      <c r="BO172" s="1237"/>
      <c r="BP172" s="1238"/>
      <c r="BQ172" s="170"/>
    </row>
    <row r="173" spans="1:69" ht="11.25" customHeight="1" x14ac:dyDescent="0.15">
      <c r="A173" s="174"/>
      <c r="B173" s="1091" t="s">
        <v>820</v>
      </c>
      <c r="C173" s="1092"/>
      <c r="D173" s="1092"/>
      <c r="E173" s="1092"/>
      <c r="F173" s="1100"/>
      <c r="G173" s="1101"/>
      <c r="H173" s="1101"/>
      <c r="I173" s="1101"/>
      <c r="J173" s="1102"/>
      <c r="K173" s="1130" t="s">
        <v>823</v>
      </c>
      <c r="L173" s="1131"/>
      <c r="M173" s="1131"/>
      <c r="N173" s="1131"/>
      <c r="O173" s="1131"/>
      <c r="P173" s="1131"/>
      <c r="Q173" s="1132"/>
      <c r="R173" s="1093" t="s">
        <v>824</v>
      </c>
      <c r="S173" s="1093"/>
      <c r="T173" s="1093"/>
      <c r="U173" s="1093"/>
      <c r="V173" s="1093"/>
      <c r="W173" s="1093"/>
      <c r="X173" s="1119" t="s">
        <v>825</v>
      </c>
      <c r="Y173" s="1120"/>
      <c r="Z173" s="1120"/>
      <c r="AA173" s="1120"/>
      <c r="AB173" s="1120"/>
      <c r="AC173" s="1120"/>
      <c r="AD173" s="1120"/>
      <c r="AE173" s="1121"/>
      <c r="AF173" s="1093" t="s">
        <v>826</v>
      </c>
      <c r="AG173" s="1093"/>
      <c r="AH173" s="1093"/>
      <c r="AI173" s="1093"/>
      <c r="AJ173" s="1093"/>
      <c r="AK173" s="1093"/>
      <c r="AL173" s="1093"/>
      <c r="AM173" s="1093"/>
      <c r="AN173" s="1093"/>
      <c r="AO173" s="1093"/>
      <c r="AP173" s="174"/>
      <c r="AQ173" s="1235"/>
      <c r="AR173" s="1236"/>
      <c r="AS173" s="1236"/>
      <c r="AT173" s="1236"/>
      <c r="AU173" s="1236"/>
      <c r="AV173" s="1236"/>
      <c r="AW173" s="1236"/>
      <c r="AX173" s="1236"/>
      <c r="AY173" s="1236"/>
      <c r="AZ173" s="1236"/>
      <c r="BA173" s="1236"/>
      <c r="BB173" s="1236"/>
      <c r="BC173" s="1236"/>
      <c r="BD173" s="1239"/>
      <c r="BE173" s="1239"/>
      <c r="BF173" s="1239"/>
      <c r="BG173" s="1239"/>
      <c r="BH173" s="1239"/>
      <c r="BI173" s="1239"/>
      <c r="BJ173" s="1239"/>
      <c r="BK173" s="1239"/>
      <c r="BL173" s="1239"/>
      <c r="BM173" s="1239"/>
      <c r="BN173" s="1239"/>
      <c r="BO173" s="1239"/>
      <c r="BP173" s="1240"/>
    </row>
    <row r="174" spans="1:69" ht="11.25" customHeight="1" x14ac:dyDescent="0.4">
      <c r="A174" s="174"/>
      <c r="B174" s="1092"/>
      <c r="C174" s="1092"/>
      <c r="D174" s="1092"/>
      <c r="E174" s="1092"/>
      <c r="F174" s="1094" t="s">
        <v>821</v>
      </c>
      <c r="G174" s="1095"/>
      <c r="H174" s="1095"/>
      <c r="I174" s="1095"/>
      <c r="J174" s="1096"/>
      <c r="K174" s="1103"/>
      <c r="L174" s="1103"/>
      <c r="M174" s="1103"/>
      <c r="N174" s="1103"/>
      <c r="O174" s="1103"/>
      <c r="P174" s="1103"/>
      <c r="Q174" s="1103"/>
      <c r="R174" s="1133"/>
      <c r="S174" s="1134"/>
      <c r="T174" s="1134"/>
      <c r="U174" s="1134"/>
      <c r="V174" s="1134"/>
      <c r="W174" s="1135"/>
      <c r="X174" s="1133"/>
      <c r="Y174" s="1134"/>
      <c r="Z174" s="1134"/>
      <c r="AA174" s="1134"/>
      <c r="AB174" s="1134"/>
      <c r="AC174" s="1134"/>
      <c r="AD174" s="1134"/>
      <c r="AE174" s="1135"/>
      <c r="AF174" s="1139"/>
      <c r="AG174" s="1140"/>
      <c r="AH174" s="1140"/>
      <c r="AI174" s="1140"/>
      <c r="AJ174" s="1140"/>
      <c r="AK174" s="1140"/>
      <c r="AL174" s="1140"/>
      <c r="AM174" s="1140"/>
      <c r="AN174" s="1140"/>
      <c r="AO174" s="1141"/>
      <c r="AP174" s="174"/>
      <c r="AQ174" s="1230" t="s">
        <v>124</v>
      </c>
      <c r="AR174" s="1231"/>
      <c r="AS174" s="1231"/>
      <c r="AT174" s="1231"/>
      <c r="AU174" s="1231"/>
      <c r="AV174" s="1231"/>
      <c r="AW174" s="1231"/>
      <c r="AX174" s="1231"/>
      <c r="AY174" s="1231"/>
      <c r="AZ174" s="1231"/>
      <c r="BA174" s="1231"/>
      <c r="BB174" s="1231"/>
      <c r="BC174" s="1231"/>
      <c r="BD174" s="1231"/>
      <c r="BE174" s="1231"/>
      <c r="BF174" s="1231"/>
      <c r="BG174" s="1231"/>
      <c r="BH174" s="1231"/>
      <c r="BI174" s="1231"/>
      <c r="BJ174" s="1231"/>
      <c r="BK174" s="1231"/>
      <c r="BL174" s="1231"/>
      <c r="BM174" s="1231"/>
      <c r="BN174" s="1231"/>
      <c r="BO174" s="1231"/>
      <c r="BP174" s="1232"/>
    </row>
    <row r="175" spans="1:69" ht="11.25" customHeight="1" x14ac:dyDescent="0.4">
      <c r="A175" s="174"/>
      <c r="B175" s="1092"/>
      <c r="C175" s="1092"/>
      <c r="D175" s="1092"/>
      <c r="E175" s="1092"/>
      <c r="F175" s="1097"/>
      <c r="G175" s="1098"/>
      <c r="H175" s="1098"/>
      <c r="I175" s="1098"/>
      <c r="J175" s="1099"/>
      <c r="K175" s="1103"/>
      <c r="L175" s="1103"/>
      <c r="M175" s="1103"/>
      <c r="N175" s="1103"/>
      <c r="O175" s="1103"/>
      <c r="P175" s="1103"/>
      <c r="Q175" s="1103"/>
      <c r="R175" s="1136"/>
      <c r="S175" s="1137"/>
      <c r="T175" s="1137"/>
      <c r="U175" s="1137"/>
      <c r="V175" s="1137"/>
      <c r="W175" s="1138"/>
      <c r="X175" s="1136"/>
      <c r="Y175" s="1137"/>
      <c r="Z175" s="1137"/>
      <c r="AA175" s="1137"/>
      <c r="AB175" s="1137"/>
      <c r="AC175" s="1137"/>
      <c r="AD175" s="1137"/>
      <c r="AE175" s="1138"/>
      <c r="AF175" s="1142"/>
      <c r="AG175" s="1143"/>
      <c r="AH175" s="1143"/>
      <c r="AI175" s="1143"/>
      <c r="AJ175" s="1143"/>
      <c r="AK175" s="1143"/>
      <c r="AL175" s="1143"/>
      <c r="AM175" s="1143"/>
      <c r="AN175" s="1143"/>
      <c r="AO175" s="1144"/>
      <c r="AP175" s="176"/>
      <c r="AQ175" s="1139" t="str">
        <f>IF('１.始めに'!M11&lt;&gt;"",'１.始めに'!M11&amp;"円受給","")</f>
        <v/>
      </c>
      <c r="AR175" s="1140"/>
      <c r="AS175" s="1140"/>
      <c r="AT175" s="1140"/>
      <c r="AU175" s="1140"/>
      <c r="AV175" s="1140"/>
      <c r="AW175" s="1140"/>
      <c r="AX175" s="1140"/>
      <c r="AY175" s="1140"/>
      <c r="AZ175" s="1140"/>
      <c r="BA175" s="1140"/>
      <c r="BB175" s="1140"/>
      <c r="BC175" s="1140"/>
      <c r="BD175" s="1140"/>
      <c r="BE175" s="1140"/>
      <c r="BF175" s="1140"/>
      <c r="BG175" s="1140"/>
      <c r="BH175" s="1140"/>
      <c r="BI175" s="1140"/>
      <c r="BJ175" s="1140"/>
      <c r="BK175" s="1140"/>
      <c r="BL175" s="1140"/>
      <c r="BM175" s="1140"/>
      <c r="BN175" s="1140"/>
      <c r="BO175" s="1140"/>
      <c r="BP175" s="1141"/>
    </row>
    <row r="176" spans="1:69" ht="11.25" customHeight="1" x14ac:dyDescent="0.4">
      <c r="A176" s="174"/>
      <c r="B176" s="1092"/>
      <c r="C176" s="1092"/>
      <c r="D176" s="1092"/>
      <c r="E176" s="1092"/>
      <c r="F176" s="1093" t="s">
        <v>822</v>
      </c>
      <c r="G176" s="1093"/>
      <c r="H176" s="1093"/>
      <c r="I176" s="1093"/>
      <c r="J176" s="1093"/>
      <c r="K176" s="1104"/>
      <c r="L176" s="1105"/>
      <c r="M176" s="1105"/>
      <c r="N176" s="1105"/>
      <c r="O176" s="1105"/>
      <c r="P176" s="1105"/>
      <c r="Q176" s="1106"/>
      <c r="R176" s="1119" t="s">
        <v>827</v>
      </c>
      <c r="S176" s="1120"/>
      <c r="T176" s="1120"/>
      <c r="U176" s="1120"/>
      <c r="V176" s="1120"/>
      <c r="W176" s="1120"/>
      <c r="X176" s="1120"/>
      <c r="Y176" s="1120"/>
      <c r="Z176" s="1120"/>
      <c r="AA176" s="1120"/>
      <c r="AB176" s="1120"/>
      <c r="AC176" s="1121"/>
      <c r="AD176" s="1119" t="s">
        <v>828</v>
      </c>
      <c r="AE176" s="1120"/>
      <c r="AF176" s="1120"/>
      <c r="AG176" s="1120"/>
      <c r="AH176" s="1120"/>
      <c r="AI176" s="1120"/>
      <c r="AJ176" s="1120"/>
      <c r="AK176" s="1120"/>
      <c r="AL176" s="1120"/>
      <c r="AM176" s="1120"/>
      <c r="AN176" s="1120"/>
      <c r="AO176" s="1121"/>
      <c r="AP176" s="176"/>
      <c r="AQ176" s="1142"/>
      <c r="AR176" s="1143"/>
      <c r="AS176" s="1143"/>
      <c r="AT176" s="1143"/>
      <c r="AU176" s="1143"/>
      <c r="AV176" s="1143"/>
      <c r="AW176" s="1143"/>
      <c r="AX176" s="1143"/>
      <c r="AY176" s="1143"/>
      <c r="AZ176" s="1143"/>
      <c r="BA176" s="1143"/>
      <c r="BB176" s="1143"/>
      <c r="BC176" s="1143"/>
      <c r="BD176" s="1143"/>
      <c r="BE176" s="1143"/>
      <c r="BF176" s="1143"/>
      <c r="BG176" s="1143"/>
      <c r="BH176" s="1143"/>
      <c r="BI176" s="1143"/>
      <c r="BJ176" s="1143"/>
      <c r="BK176" s="1143"/>
      <c r="BL176" s="1143"/>
      <c r="BM176" s="1143"/>
      <c r="BN176" s="1143"/>
      <c r="BO176" s="1143"/>
      <c r="BP176" s="1144"/>
    </row>
    <row r="177" spans="1:68" ht="11.25" customHeight="1" x14ac:dyDescent="0.4">
      <c r="A177" s="174"/>
      <c r="B177" s="1092"/>
      <c r="C177" s="1092"/>
      <c r="D177" s="1092"/>
      <c r="E177" s="1092"/>
      <c r="F177" s="1093"/>
      <c r="G177" s="1093"/>
      <c r="H177" s="1093"/>
      <c r="I177" s="1093"/>
      <c r="J177" s="1093"/>
      <c r="K177" s="1107"/>
      <c r="L177" s="1108"/>
      <c r="M177" s="1108"/>
      <c r="N177" s="1108"/>
      <c r="O177" s="1108"/>
      <c r="P177" s="1108"/>
      <c r="Q177" s="1109"/>
      <c r="R177" s="1104" t="s">
        <v>829</v>
      </c>
      <c r="S177" s="1105"/>
      <c r="T177" s="1113"/>
      <c r="U177" s="1114"/>
      <c r="V177" s="1114"/>
      <c r="W177" s="1114"/>
      <c r="X177" s="1114"/>
      <c r="Y177" s="1114"/>
      <c r="Z177" s="1114"/>
      <c r="AA177" s="1114"/>
      <c r="AB177" s="1114"/>
      <c r="AC177" s="1115"/>
      <c r="AD177" s="1094" t="s">
        <v>830</v>
      </c>
      <c r="AE177" s="1096"/>
      <c r="AF177" s="1113"/>
      <c r="AG177" s="1114"/>
      <c r="AH177" s="1114"/>
      <c r="AI177" s="1114"/>
      <c r="AJ177" s="1114"/>
      <c r="AK177" s="1114"/>
      <c r="AL177" s="1114"/>
      <c r="AM177" s="1114"/>
      <c r="AN177" s="1114"/>
      <c r="AO177" s="1115"/>
      <c r="AP177" s="174"/>
      <c r="AQ177" s="1230" t="s">
        <v>125</v>
      </c>
      <c r="AR177" s="1231"/>
      <c r="AS177" s="1231"/>
      <c r="AT177" s="1231"/>
      <c r="AU177" s="1231"/>
      <c r="AV177" s="1231"/>
      <c r="AW177" s="1231"/>
      <c r="AX177" s="1231"/>
      <c r="AY177" s="1231"/>
      <c r="AZ177" s="1231"/>
      <c r="BA177" s="1231"/>
      <c r="BB177" s="1231"/>
      <c r="BC177" s="1231"/>
      <c r="BD177" s="1231"/>
      <c r="BE177" s="1231"/>
      <c r="BF177" s="1231"/>
      <c r="BG177" s="1231"/>
      <c r="BH177" s="1231"/>
      <c r="BI177" s="1231"/>
      <c r="BJ177" s="1231"/>
      <c r="BK177" s="1231"/>
      <c r="BL177" s="1231"/>
      <c r="BM177" s="1231"/>
      <c r="BN177" s="1231"/>
      <c r="BO177" s="1231"/>
      <c r="BP177" s="1232"/>
    </row>
    <row r="178" spans="1:68" ht="11.25" customHeight="1" x14ac:dyDescent="0.4">
      <c r="A178" s="174"/>
      <c r="B178" s="1092"/>
      <c r="C178" s="1092"/>
      <c r="D178" s="1092"/>
      <c r="E178" s="1092"/>
      <c r="F178" s="1093"/>
      <c r="G178" s="1093"/>
      <c r="H178" s="1093"/>
      <c r="I178" s="1093"/>
      <c r="J178" s="1093"/>
      <c r="K178" s="1110"/>
      <c r="L178" s="1111"/>
      <c r="M178" s="1111"/>
      <c r="N178" s="1111"/>
      <c r="O178" s="1111"/>
      <c r="P178" s="1111"/>
      <c r="Q178" s="1112"/>
      <c r="R178" s="1110"/>
      <c r="S178" s="1111"/>
      <c r="T178" s="1116"/>
      <c r="U178" s="1117"/>
      <c r="V178" s="1117"/>
      <c r="W178" s="1117"/>
      <c r="X178" s="1117"/>
      <c r="Y178" s="1117"/>
      <c r="Z178" s="1117"/>
      <c r="AA178" s="1117"/>
      <c r="AB178" s="1117"/>
      <c r="AC178" s="1118"/>
      <c r="AD178" s="1097"/>
      <c r="AE178" s="1099"/>
      <c r="AF178" s="1116"/>
      <c r="AG178" s="1117"/>
      <c r="AH178" s="1117"/>
      <c r="AI178" s="1117"/>
      <c r="AJ178" s="1117"/>
      <c r="AK178" s="1117"/>
      <c r="AL178" s="1117"/>
      <c r="AM178" s="1117"/>
      <c r="AN178" s="1117"/>
      <c r="AO178" s="1118"/>
      <c r="AP178" s="174"/>
      <c r="AQ178" s="1139" t="str">
        <f>'１.始めに'!L13&amp;""</f>
        <v/>
      </c>
      <c r="AR178" s="1140"/>
      <c r="AS178" s="1140"/>
      <c r="AT178" s="1140"/>
      <c r="AU178" s="1140"/>
      <c r="AV178" s="1140"/>
      <c r="AW178" s="1140"/>
      <c r="AX178" s="1140"/>
      <c r="AY178" s="1140"/>
      <c r="AZ178" s="1140"/>
      <c r="BA178" s="1140"/>
      <c r="BB178" s="1140"/>
      <c r="BC178" s="1140"/>
      <c r="BD178" s="1140"/>
      <c r="BE178" s="1140"/>
      <c r="BF178" s="1140"/>
      <c r="BG178" s="1140"/>
      <c r="BH178" s="1140"/>
      <c r="BI178" s="1140"/>
      <c r="BJ178" s="1140"/>
      <c r="BK178" s="1140"/>
      <c r="BL178" s="1140"/>
      <c r="BM178" s="1140"/>
      <c r="BN178" s="1140"/>
      <c r="BO178" s="1140"/>
      <c r="BP178" s="1141"/>
    </row>
    <row r="179" spans="1:68" ht="11.25" customHeight="1" x14ac:dyDescent="0.4">
      <c r="A179" s="174"/>
      <c r="B179" s="262"/>
      <c r="C179" s="262"/>
      <c r="D179" s="262"/>
      <c r="E179" s="266"/>
      <c r="F179" s="266"/>
      <c r="G179" s="266"/>
      <c r="H179" s="266"/>
      <c r="I179" s="265"/>
      <c r="J179" s="265"/>
      <c r="K179" s="265"/>
      <c r="L179" s="265"/>
      <c r="M179" s="265"/>
      <c r="N179" s="265"/>
      <c r="O179" s="265"/>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174"/>
      <c r="AQ179" s="1142"/>
      <c r="AR179" s="1143"/>
      <c r="AS179" s="1143"/>
      <c r="AT179" s="1143"/>
      <c r="AU179" s="1143"/>
      <c r="AV179" s="1143"/>
      <c r="AW179" s="1143"/>
      <c r="AX179" s="1143"/>
      <c r="AY179" s="1143"/>
      <c r="AZ179" s="1143"/>
      <c r="BA179" s="1143"/>
      <c r="BB179" s="1143"/>
      <c r="BC179" s="1143"/>
      <c r="BD179" s="1143"/>
      <c r="BE179" s="1143"/>
      <c r="BF179" s="1143"/>
      <c r="BG179" s="1143"/>
      <c r="BH179" s="1143"/>
      <c r="BI179" s="1143"/>
      <c r="BJ179" s="1143"/>
      <c r="BK179" s="1143"/>
      <c r="BL179" s="1143"/>
      <c r="BM179" s="1143"/>
      <c r="BN179" s="1143"/>
      <c r="BO179" s="1143"/>
      <c r="BP179" s="1144"/>
    </row>
    <row r="180" spans="1:68" ht="11.25" customHeight="1" x14ac:dyDescent="0.4">
      <c r="A180" s="174"/>
      <c r="B180" s="262"/>
      <c r="C180" s="262"/>
      <c r="D180" s="262"/>
      <c r="E180" s="266"/>
      <c r="F180" s="266"/>
      <c r="G180" s="266"/>
      <c r="H180" s="266"/>
      <c r="I180" s="265"/>
      <c r="J180" s="265"/>
      <c r="K180" s="265"/>
      <c r="L180" s="265"/>
      <c r="M180" s="265"/>
      <c r="N180" s="265"/>
      <c r="O180" s="265"/>
      <c r="P180" s="261"/>
      <c r="Q180" s="261"/>
      <c r="R180" s="265"/>
      <c r="S180" s="265"/>
      <c r="T180" s="265"/>
      <c r="U180" s="265"/>
      <c r="V180" s="265"/>
      <c r="W180" s="265"/>
      <c r="X180" s="265"/>
      <c r="Y180" s="265"/>
      <c r="Z180" s="265"/>
      <c r="AA180" s="265"/>
      <c r="AB180" s="265"/>
      <c r="AC180" s="265"/>
      <c r="AD180" s="261"/>
      <c r="AE180" s="261"/>
      <c r="AF180" s="265"/>
      <c r="AG180" s="265"/>
      <c r="AH180" s="265"/>
      <c r="AI180" s="265"/>
      <c r="AJ180" s="265"/>
      <c r="AK180" s="265"/>
      <c r="AL180" s="265"/>
      <c r="AM180" s="265"/>
      <c r="AN180" s="265"/>
      <c r="AO180" s="265"/>
      <c r="AP180" s="174"/>
      <c r="AQ180" s="1230" t="s">
        <v>126</v>
      </c>
      <c r="AR180" s="1231"/>
      <c r="AS180" s="1231"/>
      <c r="AT180" s="1231"/>
      <c r="AU180" s="1231"/>
      <c r="AV180" s="1231"/>
      <c r="AW180" s="1231"/>
      <c r="AX180" s="1231"/>
      <c r="AY180" s="1231"/>
      <c r="AZ180" s="1231"/>
      <c r="BA180" s="1231"/>
      <c r="BB180" s="1231"/>
      <c r="BC180" s="1231"/>
      <c r="BD180" s="1231"/>
      <c r="BE180" s="1231"/>
      <c r="BF180" s="1231"/>
      <c r="BG180" s="1231"/>
      <c r="BH180" s="1231"/>
      <c r="BI180" s="1231"/>
      <c r="BJ180" s="1231"/>
      <c r="BK180" s="1231"/>
      <c r="BL180" s="1231"/>
      <c r="BM180" s="1231"/>
      <c r="BN180" s="1231"/>
      <c r="BO180" s="1231"/>
      <c r="BP180" s="1232"/>
    </row>
    <row r="181" spans="1:68" ht="11.25" customHeight="1" x14ac:dyDescent="0.4">
      <c r="A181" s="174"/>
      <c r="B181" s="263"/>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3"/>
      <c r="AB181" s="263"/>
      <c r="AC181" s="263"/>
      <c r="AD181" s="263"/>
      <c r="AE181" s="263"/>
      <c r="AF181" s="263"/>
      <c r="AG181" s="263"/>
      <c r="AH181" s="263"/>
      <c r="AI181" s="263"/>
      <c r="AJ181" s="263"/>
      <c r="AK181" s="263"/>
      <c r="AL181" s="263"/>
      <c r="AM181" s="263"/>
      <c r="AN181" s="263"/>
      <c r="AO181" s="263"/>
      <c r="AP181" s="174"/>
      <c r="AQ181" s="1139" t="str">
        <f>'１.始めに'!L15&amp;""</f>
        <v/>
      </c>
      <c r="AR181" s="1140"/>
      <c r="AS181" s="1140"/>
      <c r="AT181" s="1140"/>
      <c r="AU181" s="1140"/>
      <c r="AV181" s="1140"/>
      <c r="AW181" s="1140"/>
      <c r="AX181" s="1140"/>
      <c r="AY181" s="1140"/>
      <c r="AZ181" s="1140"/>
      <c r="BA181" s="1140"/>
      <c r="BB181" s="1140"/>
      <c r="BC181" s="1140"/>
      <c r="BD181" s="1140"/>
      <c r="BE181" s="1140"/>
      <c r="BF181" s="1140"/>
      <c r="BG181" s="1140"/>
      <c r="BH181" s="1140"/>
      <c r="BI181" s="1140"/>
      <c r="BJ181" s="1140"/>
      <c r="BK181" s="1140"/>
      <c r="BL181" s="1140"/>
      <c r="BM181" s="1140"/>
      <c r="BN181" s="1140"/>
      <c r="BO181" s="1140"/>
      <c r="BP181" s="1141"/>
    </row>
    <row r="182" spans="1:68" ht="11.25" customHeight="1" x14ac:dyDescent="0.4">
      <c r="A182" s="174"/>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174"/>
      <c r="AQ182" s="1142"/>
      <c r="AR182" s="1143"/>
      <c r="AS182" s="1143"/>
      <c r="AT182" s="1143"/>
      <c r="AU182" s="1143"/>
      <c r="AV182" s="1143"/>
      <c r="AW182" s="1143"/>
      <c r="AX182" s="1143"/>
      <c r="AY182" s="1143"/>
      <c r="AZ182" s="1143"/>
      <c r="BA182" s="1143"/>
      <c r="BB182" s="1143"/>
      <c r="BC182" s="1143"/>
      <c r="BD182" s="1143"/>
      <c r="BE182" s="1143"/>
      <c r="BF182" s="1143"/>
      <c r="BG182" s="1143"/>
      <c r="BH182" s="1143"/>
      <c r="BI182" s="1143"/>
      <c r="BJ182" s="1143"/>
      <c r="BK182" s="1143"/>
      <c r="BL182" s="1143"/>
      <c r="BM182" s="1143"/>
      <c r="BN182" s="1143"/>
      <c r="BO182" s="1143"/>
      <c r="BP182" s="1144"/>
    </row>
  </sheetData>
  <sheetProtection selectLockedCells="1"/>
  <mergeCells count="568">
    <mergeCell ref="B153:J153"/>
    <mergeCell ref="AQ177:BP177"/>
    <mergeCell ref="U153:AO153"/>
    <mergeCell ref="U154:AO155"/>
    <mergeCell ref="U156:AO157"/>
    <mergeCell ref="X149:AG149"/>
    <mergeCell ref="X147:AG148"/>
    <mergeCell ref="X142:AD142"/>
    <mergeCell ref="X143:AD144"/>
    <mergeCell ref="X145:AD146"/>
    <mergeCell ref="BD166:BP167"/>
    <mergeCell ref="BM169:BP170"/>
    <mergeCell ref="BC169:BL170"/>
    <mergeCell ref="AQ168:BP168"/>
    <mergeCell ref="AQ166:BC167"/>
    <mergeCell ref="AQ165:BP165"/>
    <mergeCell ref="AP153:BP153"/>
    <mergeCell ref="AP154:BP154"/>
    <mergeCell ref="AP155:BP155"/>
    <mergeCell ref="AP156:BP156"/>
    <mergeCell ref="AP157:BP157"/>
    <mergeCell ref="U143:W144"/>
    <mergeCell ref="U145:W146"/>
    <mergeCell ref="U147:W148"/>
    <mergeCell ref="AF108:AO109"/>
    <mergeCell ref="AP108:AX109"/>
    <mergeCell ref="AF110:AO111"/>
    <mergeCell ref="AP110:AX111"/>
    <mergeCell ref="AF100:AO101"/>
    <mergeCell ref="AH149:AO149"/>
    <mergeCell ref="AT128:BD129"/>
    <mergeCell ref="AT134:BD135"/>
    <mergeCell ref="BG134:BP135"/>
    <mergeCell ref="BE134:BF135"/>
    <mergeCell ref="AT130:BD131"/>
    <mergeCell ref="AT132:BD133"/>
    <mergeCell ref="AI128:AS129"/>
    <mergeCell ref="X130:AH131"/>
    <mergeCell ref="BE136:BF137"/>
    <mergeCell ref="BG136:BP137"/>
    <mergeCell ref="AE143:AG144"/>
    <mergeCell ref="P110:X111"/>
    <mergeCell ref="K143:T144"/>
    <mergeCell ref="D106:O107"/>
    <mergeCell ref="D108:O109"/>
    <mergeCell ref="D110:O111"/>
    <mergeCell ref="D112:O113"/>
    <mergeCell ref="D114:O115"/>
    <mergeCell ref="D116:O117"/>
    <mergeCell ref="D96:O97"/>
    <mergeCell ref="D98:O99"/>
    <mergeCell ref="D100:O101"/>
    <mergeCell ref="BH98:BP99"/>
    <mergeCell ref="AF98:AO99"/>
    <mergeCell ref="AP98:AX99"/>
    <mergeCell ref="H130:L131"/>
    <mergeCell ref="H132:L133"/>
    <mergeCell ref="M128:W129"/>
    <mergeCell ref="X132:AH133"/>
    <mergeCell ref="M130:W131"/>
    <mergeCell ref="M132:W133"/>
    <mergeCell ref="BE132:BF133"/>
    <mergeCell ref="BE130:BF131"/>
    <mergeCell ref="BG132:BP133"/>
    <mergeCell ref="D102:O103"/>
    <mergeCell ref="D104:O105"/>
    <mergeCell ref="P112:X113"/>
    <mergeCell ref="P114:X115"/>
    <mergeCell ref="Z104:AN105"/>
    <mergeCell ref="AP102:AX103"/>
    <mergeCell ref="AP106:AX107"/>
    <mergeCell ref="AF106:AO107"/>
    <mergeCell ref="Z106:AE107"/>
    <mergeCell ref="P116:X117"/>
    <mergeCell ref="P106:X107"/>
    <mergeCell ref="P108:X109"/>
    <mergeCell ref="BH94:BP95"/>
    <mergeCell ref="Z94:AE95"/>
    <mergeCell ref="AP94:AX95"/>
    <mergeCell ref="AF94:AO95"/>
    <mergeCell ref="Z118:AE119"/>
    <mergeCell ref="Z102:AE103"/>
    <mergeCell ref="AY102:BG103"/>
    <mergeCell ref="BH102:BP103"/>
    <mergeCell ref="AY110:BG111"/>
    <mergeCell ref="BH110:BP111"/>
    <mergeCell ref="Z112:AE113"/>
    <mergeCell ref="Z110:AE111"/>
    <mergeCell ref="AY112:BG113"/>
    <mergeCell ref="BH112:BP113"/>
    <mergeCell ref="Z116:AW117"/>
    <mergeCell ref="AY106:BG107"/>
    <mergeCell ref="BH106:BP107"/>
    <mergeCell ref="Z108:AE109"/>
    <mergeCell ref="AY108:BG109"/>
    <mergeCell ref="BH108:BP109"/>
    <mergeCell ref="Z100:AE101"/>
    <mergeCell ref="AY100:BG101"/>
    <mergeCell ref="BH100:BP101"/>
    <mergeCell ref="Z98:AE99"/>
    <mergeCell ref="AF102:AO103"/>
    <mergeCell ref="AA59:AK59"/>
    <mergeCell ref="B70:G75"/>
    <mergeCell ref="H74:P75"/>
    <mergeCell ref="B79:AK80"/>
    <mergeCell ref="B94:C95"/>
    <mergeCell ref="B96:C97"/>
    <mergeCell ref="B98:C99"/>
    <mergeCell ref="B100:C101"/>
    <mergeCell ref="B102:C103"/>
    <mergeCell ref="D94:O95"/>
    <mergeCell ref="P100:X101"/>
    <mergeCell ref="P102:X103"/>
    <mergeCell ref="P94:X95"/>
    <mergeCell ref="P96:X97"/>
    <mergeCell ref="B92:X93"/>
    <mergeCell ref="Z96:AE97"/>
    <mergeCell ref="Z92:AS93"/>
    <mergeCell ref="AF96:AO97"/>
    <mergeCell ref="AP96:AX97"/>
    <mergeCell ref="B81:AK82"/>
    <mergeCell ref="AN60:AP61"/>
    <mergeCell ref="AN62:AP63"/>
    <mergeCell ref="F64:Q64"/>
    <mergeCell ref="P98:X99"/>
    <mergeCell ref="R60:Z60"/>
    <mergeCell ref="B76:G78"/>
    <mergeCell ref="H76:V76"/>
    <mergeCell ref="W76:AK76"/>
    <mergeCell ref="H77:V78"/>
    <mergeCell ref="W77:AK78"/>
    <mergeCell ref="H70:P70"/>
    <mergeCell ref="Q70:Y70"/>
    <mergeCell ref="Z70:AK70"/>
    <mergeCell ref="H73:P73"/>
    <mergeCell ref="Q73:Y73"/>
    <mergeCell ref="Z73:AK73"/>
    <mergeCell ref="H71:P72"/>
    <mergeCell ref="Q71:Y72"/>
    <mergeCell ref="Z71:AK72"/>
    <mergeCell ref="Q74:Y75"/>
    <mergeCell ref="Z74:AK75"/>
    <mergeCell ref="L63:Z63"/>
    <mergeCell ref="AA63:AK63"/>
    <mergeCell ref="B44:E55"/>
    <mergeCell ref="F52:Q52"/>
    <mergeCell ref="R52:Z52"/>
    <mergeCell ref="AA52:AE52"/>
    <mergeCell ref="AF52:AK52"/>
    <mergeCell ref="F53:Q54"/>
    <mergeCell ref="R53:Z54"/>
    <mergeCell ref="AA53:AE54"/>
    <mergeCell ref="AF49:AK50"/>
    <mergeCell ref="AF53:AK54"/>
    <mergeCell ref="F51:K51"/>
    <mergeCell ref="L51:Z51"/>
    <mergeCell ref="AA51:AE51"/>
    <mergeCell ref="AF51:AK51"/>
    <mergeCell ref="F48:Q48"/>
    <mergeCell ref="R48:Z48"/>
    <mergeCell ref="AA48:AE48"/>
    <mergeCell ref="AF48:AK48"/>
    <mergeCell ref="F49:Q50"/>
    <mergeCell ref="R49:Z50"/>
    <mergeCell ref="AA49:AE50"/>
    <mergeCell ref="F45:Q46"/>
    <mergeCell ref="F44:Q44"/>
    <mergeCell ref="R44:Z44"/>
    <mergeCell ref="R34:V34"/>
    <mergeCell ref="AC37:AK37"/>
    <mergeCell ref="W38:AB38"/>
    <mergeCell ref="AC38:AK38"/>
    <mergeCell ref="L39:AB39"/>
    <mergeCell ref="AC39:AK39"/>
    <mergeCell ref="H38:K38"/>
    <mergeCell ref="L38:V38"/>
    <mergeCell ref="Q33:V33"/>
    <mergeCell ref="H34:P35"/>
    <mergeCell ref="L33:P33"/>
    <mergeCell ref="W36:AB36"/>
    <mergeCell ref="AC36:AK36"/>
    <mergeCell ref="L37:AB37"/>
    <mergeCell ref="F47:K47"/>
    <mergeCell ref="AF47:AK47"/>
    <mergeCell ref="L47:Z47"/>
    <mergeCell ref="AQ58:AZ59"/>
    <mergeCell ref="AQ60:AZ61"/>
    <mergeCell ref="S40:Y40"/>
    <mergeCell ref="S41:Y42"/>
    <mergeCell ref="Z41:AK42"/>
    <mergeCell ref="H41:R42"/>
    <mergeCell ref="H40:R40"/>
    <mergeCell ref="AQ42:AZ43"/>
    <mergeCell ref="AQ46:AZ47"/>
    <mergeCell ref="R45:Z46"/>
    <mergeCell ref="AA45:AE46"/>
    <mergeCell ref="AF45:AK46"/>
    <mergeCell ref="AA60:AE60"/>
    <mergeCell ref="AF60:AK60"/>
    <mergeCell ref="AA57:AE58"/>
    <mergeCell ref="AF57:AK58"/>
    <mergeCell ref="F55:K55"/>
    <mergeCell ref="AF44:AK44"/>
    <mergeCell ref="AA44:AE44"/>
    <mergeCell ref="AA68:AK69"/>
    <mergeCell ref="F65:Q66"/>
    <mergeCell ref="R65:Z66"/>
    <mergeCell ref="AA65:AE66"/>
    <mergeCell ref="AF65:AK66"/>
    <mergeCell ref="F67:K67"/>
    <mergeCell ref="R56:Z56"/>
    <mergeCell ref="AA56:AE56"/>
    <mergeCell ref="AF56:AK56"/>
    <mergeCell ref="F57:Q58"/>
    <mergeCell ref="R57:Z58"/>
    <mergeCell ref="F59:K59"/>
    <mergeCell ref="AS50:AZ51"/>
    <mergeCell ref="AS52:AZ53"/>
    <mergeCell ref="AS54:AZ55"/>
    <mergeCell ref="AS40:AZ41"/>
    <mergeCell ref="AQ50:AR57"/>
    <mergeCell ref="AS56:AZ57"/>
    <mergeCell ref="BA42:BC43"/>
    <mergeCell ref="BD46:BP47"/>
    <mergeCell ref="BD48:BP49"/>
    <mergeCell ref="BD56:BP57"/>
    <mergeCell ref="BA56:BC57"/>
    <mergeCell ref="BD42:BP43"/>
    <mergeCell ref="BD44:BP45"/>
    <mergeCell ref="Z40:AK40"/>
    <mergeCell ref="B12:AD13"/>
    <mergeCell ref="H14:V14"/>
    <mergeCell ref="AS28:AZ29"/>
    <mergeCell ref="AQ36:AZ37"/>
    <mergeCell ref="AQ32:AR35"/>
    <mergeCell ref="AQ26:AR31"/>
    <mergeCell ref="AN16:AP35"/>
    <mergeCell ref="AN38:AP39"/>
    <mergeCell ref="H39:K39"/>
    <mergeCell ref="B40:G43"/>
    <mergeCell ref="S43:AK43"/>
    <mergeCell ref="H17:V18"/>
    <mergeCell ref="H19:V20"/>
    <mergeCell ref="W22:AK23"/>
    <mergeCell ref="W24:AK24"/>
    <mergeCell ref="H25:V26"/>
    <mergeCell ref="W25:AK26"/>
    <mergeCell ref="W30:AK30"/>
    <mergeCell ref="H31:V32"/>
    <mergeCell ref="W31:AK32"/>
    <mergeCell ref="AB34:AK35"/>
    <mergeCell ref="Q35:V35"/>
    <mergeCell ref="H28:V29"/>
    <mergeCell ref="BD10:BP11"/>
    <mergeCell ref="AL8:AP9"/>
    <mergeCell ref="U8:AK9"/>
    <mergeCell ref="U7:AK7"/>
    <mergeCell ref="AL7:AP7"/>
    <mergeCell ref="B3:L11"/>
    <mergeCell ref="B14:G20"/>
    <mergeCell ref="B21:G29"/>
    <mergeCell ref="B30:G32"/>
    <mergeCell ref="H21:V21"/>
    <mergeCell ref="H22:V23"/>
    <mergeCell ref="H24:V24"/>
    <mergeCell ref="H30:V30"/>
    <mergeCell ref="H27:V27"/>
    <mergeCell ref="W14:AK14"/>
    <mergeCell ref="W15:AK16"/>
    <mergeCell ref="W17:AK18"/>
    <mergeCell ref="W19:AK20"/>
    <mergeCell ref="W21:AK21"/>
    <mergeCell ref="W27:AK29"/>
    <mergeCell ref="B112:C113"/>
    <mergeCell ref="H15:V16"/>
    <mergeCell ref="AI130:AS131"/>
    <mergeCell ref="B56:E67"/>
    <mergeCell ref="P104:X105"/>
    <mergeCell ref="M1:AW2"/>
    <mergeCell ref="M3:T4"/>
    <mergeCell ref="M5:T6"/>
    <mergeCell ref="M7:T7"/>
    <mergeCell ref="M8:T9"/>
    <mergeCell ref="AQ7:AV9"/>
    <mergeCell ref="U3:AV4"/>
    <mergeCell ref="U5:AV6"/>
    <mergeCell ref="M10:T11"/>
    <mergeCell ref="U10:AC11"/>
    <mergeCell ref="AI10:AP11"/>
    <mergeCell ref="AD10:AH11"/>
    <mergeCell ref="AW10:BC11"/>
    <mergeCell ref="BC3:BP4"/>
    <mergeCell ref="BC5:BP6"/>
    <mergeCell ref="AW3:BB4"/>
    <mergeCell ref="AW5:BB6"/>
    <mergeCell ref="AW7:BP9"/>
    <mergeCell ref="AQ10:AV11"/>
    <mergeCell ref="L55:Z55"/>
    <mergeCell ref="AA55:AE55"/>
    <mergeCell ref="AF55:AK55"/>
    <mergeCell ref="F56:Q56"/>
    <mergeCell ref="AE145:AG146"/>
    <mergeCell ref="K142:T142"/>
    <mergeCell ref="B151:V152"/>
    <mergeCell ref="U142:W142"/>
    <mergeCell ref="B1:L2"/>
    <mergeCell ref="H37:K37"/>
    <mergeCell ref="L36:V36"/>
    <mergeCell ref="AF120:AO121"/>
    <mergeCell ref="AF122:AO123"/>
    <mergeCell ref="AF124:AO125"/>
    <mergeCell ref="X128:AH129"/>
    <mergeCell ref="L120:X121"/>
    <mergeCell ref="L122:X123"/>
    <mergeCell ref="I124:X125"/>
    <mergeCell ref="B120:K121"/>
    <mergeCell ref="B126:AC127"/>
    <mergeCell ref="AF112:AO113"/>
    <mergeCell ref="H43:R43"/>
    <mergeCell ref="B33:G35"/>
    <mergeCell ref="B110:C111"/>
    <mergeCell ref="X134:AH135"/>
    <mergeCell ref="B134:L135"/>
    <mergeCell ref="M134:W135"/>
    <mergeCell ref="B143:J144"/>
    <mergeCell ref="B145:J146"/>
    <mergeCell ref="B147:J148"/>
    <mergeCell ref="K145:T146"/>
    <mergeCell ref="K147:T148"/>
    <mergeCell ref="AP136:BD137"/>
    <mergeCell ref="BD72:BP73"/>
    <mergeCell ref="BA66:BC67"/>
    <mergeCell ref="BD66:BP67"/>
    <mergeCell ref="BA68:BC69"/>
    <mergeCell ref="AQ66:AZ67"/>
    <mergeCell ref="BD54:BP55"/>
    <mergeCell ref="L59:Z59"/>
    <mergeCell ref="F60:Q60"/>
    <mergeCell ref="L67:Z67"/>
    <mergeCell ref="AA67:AK67"/>
    <mergeCell ref="V68:Z69"/>
    <mergeCell ref="R64:Z64"/>
    <mergeCell ref="AA64:AE64"/>
    <mergeCell ref="AF64:AK64"/>
    <mergeCell ref="F61:Q62"/>
    <mergeCell ref="R61:Z62"/>
    <mergeCell ref="AA61:AE62"/>
    <mergeCell ref="AF61:AK62"/>
    <mergeCell ref="F63:K63"/>
    <mergeCell ref="AN40:AP59"/>
    <mergeCell ref="BA58:BC59"/>
    <mergeCell ref="BA44:BC45"/>
    <mergeCell ref="BD40:BP41"/>
    <mergeCell ref="AA47:AE47"/>
    <mergeCell ref="B36:G39"/>
    <mergeCell ref="H36:K36"/>
    <mergeCell ref="AQ14:AR17"/>
    <mergeCell ref="BD14:BP15"/>
    <mergeCell ref="BD16:BP17"/>
    <mergeCell ref="BD18:BP19"/>
    <mergeCell ref="BD20:BP21"/>
    <mergeCell ref="BD22:BP23"/>
    <mergeCell ref="BD24:BP25"/>
    <mergeCell ref="AS26:AZ27"/>
    <mergeCell ref="AS30:AZ31"/>
    <mergeCell ref="BA38:BC39"/>
    <mergeCell ref="BA14:BC15"/>
    <mergeCell ref="BA16:BC17"/>
    <mergeCell ref="BA18:BC19"/>
    <mergeCell ref="BA20:BC21"/>
    <mergeCell ref="BA22:BC23"/>
    <mergeCell ref="BA24:BC25"/>
    <mergeCell ref="BD36:BP37"/>
    <mergeCell ref="BD32:BP33"/>
    <mergeCell ref="AS32:AZ33"/>
    <mergeCell ref="AS34:AZ35"/>
    <mergeCell ref="AN14:AP15"/>
    <mergeCell ref="BA36:BC37"/>
    <mergeCell ref="AS14:AZ15"/>
    <mergeCell ref="BA26:BC27"/>
    <mergeCell ref="BA30:BC31"/>
    <mergeCell ref="BA32:BC33"/>
    <mergeCell ref="BA28:BC29"/>
    <mergeCell ref="AQ20:AZ21"/>
    <mergeCell ref="AQ22:AZ23"/>
    <mergeCell ref="AQ24:AZ25"/>
    <mergeCell ref="BD28:BP29"/>
    <mergeCell ref="BD30:BP31"/>
    <mergeCell ref="BD34:BP35"/>
    <mergeCell ref="BA60:BC61"/>
    <mergeCell ref="BA62:BC63"/>
    <mergeCell ref="BA48:BC49"/>
    <mergeCell ref="BD62:BP63"/>
    <mergeCell ref="BD58:BP59"/>
    <mergeCell ref="BD60:BP61"/>
    <mergeCell ref="AS16:AZ17"/>
    <mergeCell ref="AQ18:AZ19"/>
    <mergeCell ref="BA34:BC35"/>
    <mergeCell ref="BA40:BC41"/>
    <mergeCell ref="BD38:BP39"/>
    <mergeCell ref="AQ62:AZ63"/>
    <mergeCell ref="BA46:BC47"/>
    <mergeCell ref="AQ38:AR41"/>
    <mergeCell ref="AS38:AZ39"/>
    <mergeCell ref="BD26:BP27"/>
    <mergeCell ref="BA50:BC51"/>
    <mergeCell ref="BD50:BP51"/>
    <mergeCell ref="AQ48:AZ49"/>
    <mergeCell ref="BA52:BC53"/>
    <mergeCell ref="BD52:BP53"/>
    <mergeCell ref="BA54:BC55"/>
    <mergeCell ref="AQ44:AZ45"/>
    <mergeCell ref="AP112:AX113"/>
    <mergeCell ref="AP100:AX101"/>
    <mergeCell ref="BA88:BC89"/>
    <mergeCell ref="BD88:BP89"/>
    <mergeCell ref="AW86:AW87"/>
    <mergeCell ref="AX86:AZ87"/>
    <mergeCell ref="BA82:BC83"/>
    <mergeCell ref="BD82:BP83"/>
    <mergeCell ref="BA84:BC85"/>
    <mergeCell ref="BD84:BP85"/>
    <mergeCell ref="BA86:BC87"/>
    <mergeCell ref="BD86:BP87"/>
    <mergeCell ref="AN64:AP87"/>
    <mergeCell ref="BD78:BP79"/>
    <mergeCell ref="BA74:BC75"/>
    <mergeCell ref="BD74:BP75"/>
    <mergeCell ref="BA76:BC77"/>
    <mergeCell ref="BD76:BP77"/>
    <mergeCell ref="BD68:BP69"/>
    <mergeCell ref="AQ68:AZ69"/>
    <mergeCell ref="BD64:BP65"/>
    <mergeCell ref="BD70:BP71"/>
    <mergeCell ref="AQ64:AZ65"/>
    <mergeCell ref="BA72:BC73"/>
    <mergeCell ref="AQ181:BP182"/>
    <mergeCell ref="AQ178:BP179"/>
    <mergeCell ref="AQ180:BP180"/>
    <mergeCell ref="AQ175:BP176"/>
    <mergeCell ref="AQ174:BP174"/>
    <mergeCell ref="AQ172:BC173"/>
    <mergeCell ref="AQ169:BB170"/>
    <mergeCell ref="AQ171:BP171"/>
    <mergeCell ref="BD118:BP119"/>
    <mergeCell ref="BD172:BP173"/>
    <mergeCell ref="AQ163:BP164"/>
    <mergeCell ref="BD120:BP121"/>
    <mergeCell ref="BD122:BP123"/>
    <mergeCell ref="BD124:BP125"/>
    <mergeCell ref="AI132:AS133"/>
    <mergeCell ref="AI134:AS135"/>
    <mergeCell ref="AE142:AG142"/>
    <mergeCell ref="AP118:BC119"/>
    <mergeCell ref="AF118:AO119"/>
    <mergeCell ref="B154:J155"/>
    <mergeCell ref="K154:T155"/>
    <mergeCell ref="B142:J142"/>
    <mergeCell ref="AP120:BC121"/>
    <mergeCell ref="B114:C115"/>
    <mergeCell ref="B116:C117"/>
    <mergeCell ref="B118:C119"/>
    <mergeCell ref="AQ139:BP140"/>
    <mergeCell ref="BB148:BI148"/>
    <mergeCell ref="BJ148:BP148"/>
    <mergeCell ref="AQ145:AW146"/>
    <mergeCell ref="AX145:BP145"/>
    <mergeCell ref="AX146:BI146"/>
    <mergeCell ref="BJ146:BP146"/>
    <mergeCell ref="AQ147:BA148"/>
    <mergeCell ref="BB147:BP147"/>
    <mergeCell ref="K153:T153"/>
    <mergeCell ref="AH142:AO142"/>
    <mergeCell ref="AH143:AO144"/>
    <mergeCell ref="AH145:AO146"/>
    <mergeCell ref="AH147:AO148"/>
    <mergeCell ref="B104:C105"/>
    <mergeCell ref="B106:C107"/>
    <mergeCell ref="B108:C109"/>
    <mergeCell ref="AQ72:AZ73"/>
    <mergeCell ref="AY96:BG97"/>
    <mergeCell ref="AQ70:AZ71"/>
    <mergeCell ref="BH96:BP97"/>
    <mergeCell ref="AN36:AP37"/>
    <mergeCell ref="AN88:AP89"/>
    <mergeCell ref="BA64:BC65"/>
    <mergeCell ref="AY94:BG95"/>
    <mergeCell ref="AY98:BG99"/>
    <mergeCell ref="AQ80:AZ81"/>
    <mergeCell ref="AQ82:AZ83"/>
    <mergeCell ref="AQ84:AZ85"/>
    <mergeCell ref="AQ88:AZ89"/>
    <mergeCell ref="AQ86:AV87"/>
    <mergeCell ref="BA80:BC81"/>
    <mergeCell ref="BA70:BC71"/>
    <mergeCell ref="AQ78:AZ79"/>
    <mergeCell ref="BA78:BC79"/>
    <mergeCell ref="AQ74:AZ75"/>
    <mergeCell ref="AQ76:AZ77"/>
    <mergeCell ref="BD80:BP81"/>
    <mergeCell ref="B158:O158"/>
    <mergeCell ref="B159:T159"/>
    <mergeCell ref="AP122:BC123"/>
    <mergeCell ref="AP124:BC125"/>
    <mergeCell ref="BG130:BP131"/>
    <mergeCell ref="BE128:BP129"/>
    <mergeCell ref="B156:J157"/>
    <mergeCell ref="K156:T157"/>
    <mergeCell ref="D118:O119"/>
    <mergeCell ref="B128:L129"/>
    <mergeCell ref="B130:G133"/>
    <mergeCell ref="Z124:AE125"/>
    <mergeCell ref="Z122:AE123"/>
    <mergeCell ref="Z120:AE121"/>
    <mergeCell ref="P118:X119"/>
    <mergeCell ref="B122:K123"/>
    <mergeCell ref="B124:H125"/>
    <mergeCell ref="B139:AO141"/>
    <mergeCell ref="BN141:BP142"/>
    <mergeCell ref="AQ141:BA142"/>
    <mergeCell ref="AQ143:BA144"/>
    <mergeCell ref="BB143:BP144"/>
    <mergeCell ref="BA149:BP149"/>
    <mergeCell ref="AQ149:AZ149"/>
    <mergeCell ref="B160:T160"/>
    <mergeCell ref="K162:T162"/>
    <mergeCell ref="B161:J162"/>
    <mergeCell ref="K161:T161"/>
    <mergeCell ref="U159:AI159"/>
    <mergeCell ref="U160:AI160"/>
    <mergeCell ref="U161:AI161"/>
    <mergeCell ref="U162:AI162"/>
    <mergeCell ref="AJ159:BP162"/>
    <mergeCell ref="B163:AI163"/>
    <mergeCell ref="B164:J165"/>
    <mergeCell ref="B166:J167"/>
    <mergeCell ref="B168:J169"/>
    <mergeCell ref="K164:T165"/>
    <mergeCell ref="U164:V165"/>
    <mergeCell ref="W164:AE165"/>
    <mergeCell ref="AF164:AO165"/>
    <mergeCell ref="K166:T167"/>
    <mergeCell ref="U166:V167"/>
    <mergeCell ref="W166:AE167"/>
    <mergeCell ref="AF166:AN166"/>
    <mergeCell ref="AF167:AN167"/>
    <mergeCell ref="K168:AO169"/>
    <mergeCell ref="P172:AO172"/>
    <mergeCell ref="B173:E178"/>
    <mergeCell ref="F176:J178"/>
    <mergeCell ref="F174:J175"/>
    <mergeCell ref="F173:J173"/>
    <mergeCell ref="K174:Q175"/>
    <mergeCell ref="K176:Q178"/>
    <mergeCell ref="R177:S178"/>
    <mergeCell ref="T177:AC178"/>
    <mergeCell ref="AD177:AE178"/>
    <mergeCell ref="AF177:AO178"/>
    <mergeCell ref="R176:AC176"/>
    <mergeCell ref="AD176:AO176"/>
    <mergeCell ref="K173:Q173"/>
    <mergeCell ref="R174:W175"/>
    <mergeCell ref="R173:W173"/>
    <mergeCell ref="X174:AE175"/>
    <mergeCell ref="AF173:AO173"/>
    <mergeCell ref="AF174:AO175"/>
    <mergeCell ref="X173:AE173"/>
    <mergeCell ref="B172:O172"/>
  </mergeCells>
  <phoneticPr fontId="1"/>
  <printOptions horizontalCentered="1"/>
  <pageMargins left="0" right="0" top="0" bottom="0" header="0" footer="0"/>
  <pageSetup paperSize="9" scale="89" orientation="portrait" r:id="rId1"/>
  <rowBreaks count="1" manualBreakCount="1">
    <brk id="91"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0.説明</vt:lpstr>
      <vt:lpstr>１.始めに</vt:lpstr>
      <vt:lpstr>2.収入</vt:lpstr>
      <vt:lpstr>営業等</vt:lpstr>
      <vt:lpstr>農業</vt:lpstr>
      <vt:lpstr>不動産</vt:lpstr>
      <vt:lpstr>3.控除</vt:lpstr>
      <vt:lpstr>住民税に関する事項</vt:lpstr>
      <vt:lpstr>★申告書</vt:lpstr>
      <vt:lpstr>計算用シート</vt:lpstr>
      <vt:lpstr>年表</vt:lpstr>
      <vt:lpstr>減価償却</vt:lpstr>
      <vt:lpstr>★申告書!Print_Area</vt:lpstr>
      <vt:lpstr>'１.始めに'!Print_Area</vt:lpstr>
      <vt:lpstr>'2.収入'!Print_Area</vt:lpstr>
      <vt:lpstr>'3.控除'!Print_Area</vt:lpstr>
      <vt:lpstr>営業等!Print_Area</vt:lpstr>
      <vt:lpstr>住民税に関する事項!Print_Area</vt:lpstr>
      <vt:lpstr>農業!Print_Area</vt:lpstr>
      <vt:lpstr>不動産!Print_Area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kitakami</dc:creator>
  <cp:lastModifiedBy>三田　明彦</cp:lastModifiedBy>
  <cp:lastPrinted>2023-12-22T07:43:06Z</cp:lastPrinted>
  <dcterms:created xsi:type="dcterms:W3CDTF">2020-06-12T06:00:38Z</dcterms:created>
  <dcterms:modified xsi:type="dcterms:W3CDTF">2023-12-25T02:29:07Z</dcterms:modified>
</cp:coreProperties>
</file>